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5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6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7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8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9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20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ithMarshall\Downloads\Website Files\VNI West\"/>
    </mc:Choice>
  </mc:AlternateContent>
  <xr:revisionPtr revIDLastSave="0" documentId="8_{6F773D0E-B94B-40F4-9540-1DCDC729061A}" xr6:coauthVersionLast="47" xr6:coauthVersionMax="47" xr10:uidLastSave="{00000000-0000-0000-0000-000000000000}"/>
  <bookViews>
    <workbookView xWindow="-120" yWindow="-120" windowWidth="29040" windowHeight="15720" xr2:uid="{D13F34E4-335D-499A-AE2A-F5B017961179}"/>
  </bookViews>
  <sheets>
    <sheet name="Overview of the model" sheetId="9" r:id="rId1"/>
    <sheet name="R1 Interface and results" sheetId="6" r:id="rId2"/>
    <sheet name="R2 Charts" sheetId="18" r:id="rId3"/>
    <sheet name="I1 General Inputs" sheetId="11" r:id="rId4"/>
    <sheet name="I2 CBA Inputs" sheetId="4" r:id="rId5"/>
    <sheet name="I3 Opex" sheetId="20" r:id="rId6"/>
    <sheet name="S1" sheetId="5" r:id="rId7"/>
    <sheet name="S2" sheetId="15" r:id="rId8"/>
    <sheet name="S3" sheetId="16" r:id="rId9"/>
    <sheet name="Weighted" sheetId="17" r:id="rId10"/>
  </sheets>
  <definedNames>
    <definedName name="AnalysisPeriod">'I1 General Inputs'!$E$10</definedName>
    <definedName name="BaseYear">'I1 General Inputs'!$E$9</definedName>
    <definedName name="Benefit_1_1">'S1'!$F$16</definedName>
    <definedName name="Benefit_1_2">'S1'!$F$17</definedName>
    <definedName name="Benefit_1_3">'S1'!$F$18</definedName>
    <definedName name="Benefit_1_4">'S1'!$F$19</definedName>
    <definedName name="Benefit_1_5">'S1'!$F$20</definedName>
    <definedName name="Benefit_1_6">'S1'!#REF!</definedName>
    <definedName name="Benefit_1_7">'S1'!#REF!</definedName>
    <definedName name="CapitalCost_1">'S1'!$F$11</definedName>
    <definedName name="CapitalCost_2">'S2'!$F$11</definedName>
    <definedName name="CapitalCost_3">'S3'!$F$11</definedName>
    <definedName name="CapitalCost_Baseline">'R1 Interface and results'!$F$11</definedName>
    <definedName name="CorrMain_Baseline">'R1 Interface and results'!#REF!</definedName>
    <definedName name="CostX_Baseline">'R1 Interface and results'!#REF!</definedName>
    <definedName name="DiscountRate_1">'S1'!$F$8</definedName>
    <definedName name="DiscountRate_2">'S2'!$F$8</definedName>
    <definedName name="DiscountRate_3">'S3'!$F$8</definedName>
    <definedName name="DiscountRate_Baseline">'R1 Interface and results'!$F$8</definedName>
    <definedName name="FirstYear">'I1 General Inputs'!$E$8</definedName>
    <definedName name="NNO_Baseline">'R1 Interface and results'!#REF!</definedName>
    <definedName name="Opex_1">'S1'!$F$13:$F$13</definedName>
    <definedName name="Opex_4">'S1'!#REF!</definedName>
    <definedName name="ScenarioResult1">'R1 Interface and results'!$E$30:$E$33</definedName>
    <definedName name="VCR_Baseline">'R1 Interface and results'!$F$16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0" i="4" l="1"/>
  <c r="B157" i="4" l="1"/>
  <c r="B140" i="4"/>
  <c r="B141" i="4"/>
  <c r="B132" i="4"/>
  <c r="B133" i="4"/>
  <c r="B125" i="4"/>
  <c r="C125" i="4"/>
  <c r="E125" i="4"/>
  <c r="F125" i="4" s="1"/>
  <c r="G125" i="4" s="1"/>
  <c r="H125" i="4" s="1"/>
  <c r="I125" i="4" s="1"/>
  <c r="J125" i="4" s="1"/>
  <c r="K125" i="4" s="1"/>
  <c r="L125" i="4" s="1"/>
  <c r="M125" i="4" s="1"/>
  <c r="N125" i="4" s="1"/>
  <c r="O125" i="4" s="1"/>
  <c r="P125" i="4" s="1"/>
  <c r="Q125" i="4" s="1"/>
  <c r="R125" i="4" s="1"/>
  <c r="S125" i="4" s="1"/>
  <c r="T125" i="4" s="1"/>
  <c r="U125" i="4" s="1"/>
  <c r="V125" i="4" s="1"/>
  <c r="W125" i="4" s="1"/>
  <c r="X125" i="4" s="1"/>
  <c r="Y125" i="4" s="1"/>
  <c r="Z125" i="4" s="1"/>
  <c r="AA125" i="4" s="1"/>
  <c r="AB125" i="4" s="1"/>
  <c r="AC125" i="4" s="1"/>
  <c r="AD125" i="4" s="1"/>
  <c r="AE125" i="4" s="1"/>
  <c r="B126" i="4"/>
  <c r="B107" i="4"/>
  <c r="B108" i="4"/>
  <c r="B109" i="4"/>
  <c r="B99" i="4"/>
  <c r="B101" i="4"/>
  <c r="C101" i="4"/>
  <c r="E101" i="4"/>
  <c r="F101" i="4" s="1"/>
  <c r="G101" i="4" s="1"/>
  <c r="H101" i="4" s="1"/>
  <c r="I101" i="4" s="1"/>
  <c r="J101" i="4" s="1"/>
  <c r="K101" i="4" s="1"/>
  <c r="L101" i="4" s="1"/>
  <c r="M101" i="4" s="1"/>
  <c r="N101" i="4" s="1"/>
  <c r="O101" i="4" s="1"/>
  <c r="P101" i="4" s="1"/>
  <c r="Q101" i="4" s="1"/>
  <c r="R101" i="4" s="1"/>
  <c r="S101" i="4" s="1"/>
  <c r="T101" i="4" s="1"/>
  <c r="U101" i="4" s="1"/>
  <c r="V101" i="4" s="1"/>
  <c r="W101" i="4" s="1"/>
  <c r="X101" i="4" s="1"/>
  <c r="Y101" i="4" s="1"/>
  <c r="Z101" i="4" s="1"/>
  <c r="AA101" i="4" s="1"/>
  <c r="AB101" i="4" s="1"/>
  <c r="AC101" i="4" s="1"/>
  <c r="AD101" i="4" s="1"/>
  <c r="AE101" i="4" s="1"/>
  <c r="B91" i="4"/>
  <c r="B92" i="4"/>
  <c r="B93" i="4"/>
  <c r="B74" i="4"/>
  <c r="B75" i="4"/>
  <c r="B66" i="4"/>
  <c r="C66" i="4"/>
  <c r="E66" i="4"/>
  <c r="F66" i="4" s="1"/>
  <c r="G66" i="4" s="1"/>
  <c r="H66" i="4" s="1"/>
  <c r="I66" i="4" s="1"/>
  <c r="J66" i="4" s="1"/>
  <c r="K66" i="4" s="1"/>
  <c r="L66" i="4" s="1"/>
  <c r="M66" i="4" s="1"/>
  <c r="N66" i="4" s="1"/>
  <c r="O66" i="4" s="1"/>
  <c r="P66" i="4" s="1"/>
  <c r="Q66" i="4" s="1"/>
  <c r="R66" i="4" s="1"/>
  <c r="S66" i="4" s="1"/>
  <c r="T66" i="4" s="1"/>
  <c r="U66" i="4" s="1"/>
  <c r="V66" i="4" s="1"/>
  <c r="W66" i="4" s="1"/>
  <c r="X66" i="4" s="1"/>
  <c r="Y66" i="4" s="1"/>
  <c r="Z66" i="4" s="1"/>
  <c r="AA66" i="4" s="1"/>
  <c r="AB66" i="4" s="1"/>
  <c r="AC66" i="4" s="1"/>
  <c r="AD66" i="4" s="1"/>
  <c r="AE66" i="4" s="1"/>
  <c r="B67" i="4"/>
  <c r="B68" i="4"/>
  <c r="B55" i="4"/>
  <c r="B56" i="4"/>
  <c r="C56" i="4"/>
  <c r="E56" i="4"/>
  <c r="F56" i="4" s="1"/>
  <c r="G56" i="4" s="1"/>
  <c r="H56" i="4" s="1"/>
  <c r="I56" i="4" s="1"/>
  <c r="J56" i="4" s="1"/>
  <c r="K56" i="4" s="1"/>
  <c r="L56" i="4" s="1"/>
  <c r="M56" i="4" s="1"/>
  <c r="N56" i="4" s="1"/>
  <c r="O56" i="4" s="1"/>
  <c r="P56" i="4" s="1"/>
  <c r="Q56" i="4" s="1"/>
  <c r="R56" i="4" s="1"/>
  <c r="S56" i="4" s="1"/>
  <c r="T56" i="4" s="1"/>
  <c r="U56" i="4" s="1"/>
  <c r="V56" i="4" s="1"/>
  <c r="W56" i="4" s="1"/>
  <c r="X56" i="4" s="1"/>
  <c r="Y56" i="4" s="1"/>
  <c r="Z56" i="4" s="1"/>
  <c r="AA56" i="4" s="1"/>
  <c r="AB56" i="4" s="1"/>
  <c r="AC56" i="4" s="1"/>
  <c r="AD56" i="4" s="1"/>
  <c r="AE56" i="4" s="1"/>
  <c r="B137" i="4"/>
  <c r="B138" i="4"/>
  <c r="B139" i="4"/>
  <c r="B123" i="4"/>
  <c r="B127" i="4"/>
  <c r="B128" i="4"/>
  <c r="B115" i="4"/>
  <c r="B116" i="4"/>
  <c r="B117" i="4"/>
  <c r="B89" i="4"/>
  <c r="B90" i="4"/>
  <c r="B82" i="4"/>
  <c r="C82" i="4"/>
  <c r="E82" i="4"/>
  <c r="F82" i="4" s="1"/>
  <c r="G82" i="4" s="1"/>
  <c r="H82" i="4" s="1"/>
  <c r="I82" i="4" s="1"/>
  <c r="J82" i="4" s="1"/>
  <c r="K82" i="4" s="1"/>
  <c r="L82" i="4" s="1"/>
  <c r="M82" i="4" s="1"/>
  <c r="N82" i="4" s="1"/>
  <c r="O82" i="4" s="1"/>
  <c r="P82" i="4" s="1"/>
  <c r="Q82" i="4" s="1"/>
  <c r="R82" i="4" s="1"/>
  <c r="S82" i="4" s="1"/>
  <c r="T82" i="4" s="1"/>
  <c r="U82" i="4" s="1"/>
  <c r="V82" i="4" s="1"/>
  <c r="W82" i="4" s="1"/>
  <c r="X82" i="4" s="1"/>
  <c r="Y82" i="4" s="1"/>
  <c r="Z82" i="4" s="1"/>
  <c r="AA82" i="4" s="1"/>
  <c r="AB82" i="4" s="1"/>
  <c r="AC82" i="4" s="1"/>
  <c r="AD82" i="4" s="1"/>
  <c r="AE82" i="4" s="1"/>
  <c r="B83" i="4"/>
  <c r="B71" i="4"/>
  <c r="B72" i="4"/>
  <c r="C72" i="4"/>
  <c r="E72" i="4"/>
  <c r="F72" i="4" s="1"/>
  <c r="G72" i="4" s="1"/>
  <c r="H72" i="4" s="1"/>
  <c r="I72" i="4" s="1"/>
  <c r="J72" i="4" s="1"/>
  <c r="K72" i="4" s="1"/>
  <c r="L72" i="4" s="1"/>
  <c r="M72" i="4" s="1"/>
  <c r="N72" i="4" s="1"/>
  <c r="O72" i="4" s="1"/>
  <c r="P72" i="4" s="1"/>
  <c r="Q72" i="4" s="1"/>
  <c r="R72" i="4" s="1"/>
  <c r="S72" i="4" s="1"/>
  <c r="T72" i="4" s="1"/>
  <c r="U72" i="4" s="1"/>
  <c r="V72" i="4" s="1"/>
  <c r="W72" i="4" s="1"/>
  <c r="X72" i="4" s="1"/>
  <c r="Y72" i="4" s="1"/>
  <c r="Z72" i="4" s="1"/>
  <c r="AA72" i="4" s="1"/>
  <c r="AB72" i="4" s="1"/>
  <c r="AC72" i="4" s="1"/>
  <c r="AD72" i="4" s="1"/>
  <c r="AE72" i="4" s="1"/>
  <c r="B61" i="4"/>
  <c r="C61" i="4"/>
  <c r="E61" i="4"/>
  <c r="F61" i="4" s="1"/>
  <c r="G61" i="4" s="1"/>
  <c r="H61" i="4" s="1"/>
  <c r="I61" i="4" s="1"/>
  <c r="J61" i="4" s="1"/>
  <c r="K61" i="4" s="1"/>
  <c r="L61" i="4" s="1"/>
  <c r="M61" i="4" s="1"/>
  <c r="N61" i="4" s="1"/>
  <c r="O61" i="4" s="1"/>
  <c r="P61" i="4" s="1"/>
  <c r="Q61" i="4" s="1"/>
  <c r="R61" i="4" s="1"/>
  <c r="S61" i="4" s="1"/>
  <c r="T61" i="4" s="1"/>
  <c r="U61" i="4" s="1"/>
  <c r="V61" i="4" s="1"/>
  <c r="W61" i="4" s="1"/>
  <c r="X61" i="4" s="1"/>
  <c r="Y61" i="4" s="1"/>
  <c r="Z61" i="4" s="1"/>
  <c r="AA61" i="4" s="1"/>
  <c r="AB61" i="4" s="1"/>
  <c r="AC61" i="4" s="1"/>
  <c r="AD61" i="4" s="1"/>
  <c r="AE61" i="4" s="1"/>
  <c r="B62" i="4"/>
  <c r="B156" i="4"/>
  <c r="B149" i="4"/>
  <c r="C149" i="4"/>
  <c r="E149" i="4"/>
  <c r="F149" i="4" s="1"/>
  <c r="G149" i="4" s="1"/>
  <c r="H149" i="4" s="1"/>
  <c r="I149" i="4" s="1"/>
  <c r="J149" i="4" s="1"/>
  <c r="K149" i="4" s="1"/>
  <c r="L149" i="4" s="1"/>
  <c r="M149" i="4" s="1"/>
  <c r="N149" i="4" s="1"/>
  <c r="O149" i="4" s="1"/>
  <c r="P149" i="4" s="1"/>
  <c r="Q149" i="4" s="1"/>
  <c r="R149" i="4" s="1"/>
  <c r="S149" i="4" s="1"/>
  <c r="T149" i="4" s="1"/>
  <c r="U149" i="4" s="1"/>
  <c r="V149" i="4" s="1"/>
  <c r="W149" i="4" s="1"/>
  <c r="X149" i="4" s="1"/>
  <c r="Y149" i="4" s="1"/>
  <c r="Z149" i="4" s="1"/>
  <c r="AA149" i="4" s="1"/>
  <c r="AB149" i="4" s="1"/>
  <c r="AC149" i="4" s="1"/>
  <c r="AD149" i="4" s="1"/>
  <c r="AE149" i="4" s="1"/>
  <c r="B150" i="4"/>
  <c r="B113" i="4"/>
  <c r="B114" i="4"/>
  <c r="B102" i="4"/>
  <c r="B103" i="4"/>
  <c r="B104" i="4"/>
  <c r="B85" i="4"/>
  <c r="B87" i="4"/>
  <c r="C87" i="4"/>
  <c r="E87" i="4"/>
  <c r="F87" i="4" s="1"/>
  <c r="G87" i="4" s="1"/>
  <c r="H87" i="4" s="1"/>
  <c r="I87" i="4" s="1"/>
  <c r="J87" i="4" s="1"/>
  <c r="K87" i="4" s="1"/>
  <c r="L87" i="4" s="1"/>
  <c r="M87" i="4" s="1"/>
  <c r="N87" i="4" s="1"/>
  <c r="O87" i="4" s="1"/>
  <c r="P87" i="4" s="1"/>
  <c r="Q87" i="4" s="1"/>
  <c r="R87" i="4" s="1"/>
  <c r="S87" i="4" s="1"/>
  <c r="T87" i="4" s="1"/>
  <c r="U87" i="4" s="1"/>
  <c r="V87" i="4" s="1"/>
  <c r="W87" i="4" s="1"/>
  <c r="X87" i="4" s="1"/>
  <c r="Y87" i="4" s="1"/>
  <c r="Z87" i="4" s="1"/>
  <c r="AA87" i="4" s="1"/>
  <c r="AB87" i="4" s="1"/>
  <c r="AC87" i="4" s="1"/>
  <c r="AD87" i="4" s="1"/>
  <c r="AE87" i="4" s="1"/>
  <c r="B69" i="4"/>
  <c r="B146" i="4"/>
  <c r="B147" i="4"/>
  <c r="B151" i="4"/>
  <c r="B130" i="4"/>
  <c r="C130" i="4"/>
  <c r="E130" i="4"/>
  <c r="F130" i="4" s="1"/>
  <c r="G130" i="4" s="1"/>
  <c r="H130" i="4" s="1"/>
  <c r="I130" i="4" s="1"/>
  <c r="J130" i="4" s="1"/>
  <c r="K130" i="4" s="1"/>
  <c r="L130" i="4" s="1"/>
  <c r="M130" i="4" s="1"/>
  <c r="N130" i="4" s="1"/>
  <c r="O130" i="4" s="1"/>
  <c r="P130" i="4" s="1"/>
  <c r="Q130" i="4" s="1"/>
  <c r="R130" i="4" s="1"/>
  <c r="S130" i="4" s="1"/>
  <c r="T130" i="4" s="1"/>
  <c r="U130" i="4" s="1"/>
  <c r="V130" i="4" s="1"/>
  <c r="W130" i="4" s="1"/>
  <c r="X130" i="4" s="1"/>
  <c r="Y130" i="4" s="1"/>
  <c r="Z130" i="4" s="1"/>
  <c r="AA130" i="4" s="1"/>
  <c r="AB130" i="4" s="1"/>
  <c r="AC130" i="4" s="1"/>
  <c r="AD130" i="4" s="1"/>
  <c r="AE130" i="4" s="1"/>
  <c r="B131" i="4"/>
  <c r="B106" i="4"/>
  <c r="C106" i="4"/>
  <c r="E106" i="4"/>
  <c r="F106" i="4" s="1"/>
  <c r="G106" i="4" s="1"/>
  <c r="H106" i="4" s="1"/>
  <c r="I106" i="4" s="1"/>
  <c r="J106" i="4" s="1"/>
  <c r="K106" i="4" s="1"/>
  <c r="L106" i="4" s="1"/>
  <c r="M106" i="4" s="1"/>
  <c r="N106" i="4" s="1"/>
  <c r="O106" i="4" s="1"/>
  <c r="P106" i="4" s="1"/>
  <c r="Q106" i="4" s="1"/>
  <c r="R106" i="4" s="1"/>
  <c r="S106" i="4" s="1"/>
  <c r="T106" i="4" s="1"/>
  <c r="U106" i="4" s="1"/>
  <c r="V106" i="4" s="1"/>
  <c r="W106" i="4" s="1"/>
  <c r="X106" i="4" s="1"/>
  <c r="Y106" i="4" s="1"/>
  <c r="Z106" i="4" s="1"/>
  <c r="AA106" i="4" s="1"/>
  <c r="AB106" i="4" s="1"/>
  <c r="AC106" i="4" s="1"/>
  <c r="AD106" i="4" s="1"/>
  <c r="AE106" i="4" s="1"/>
  <c r="B111" i="4"/>
  <c r="C111" i="4"/>
  <c r="E111" i="4"/>
  <c r="F111" i="4" s="1"/>
  <c r="G111" i="4" s="1"/>
  <c r="H111" i="4" s="1"/>
  <c r="I111" i="4" s="1"/>
  <c r="J111" i="4" s="1"/>
  <c r="K111" i="4" s="1"/>
  <c r="L111" i="4" s="1"/>
  <c r="M111" i="4" s="1"/>
  <c r="N111" i="4" s="1"/>
  <c r="O111" i="4" s="1"/>
  <c r="P111" i="4" s="1"/>
  <c r="Q111" i="4" s="1"/>
  <c r="R111" i="4" s="1"/>
  <c r="S111" i="4" s="1"/>
  <c r="T111" i="4" s="1"/>
  <c r="U111" i="4" s="1"/>
  <c r="V111" i="4" s="1"/>
  <c r="W111" i="4" s="1"/>
  <c r="X111" i="4" s="1"/>
  <c r="Y111" i="4" s="1"/>
  <c r="Z111" i="4" s="1"/>
  <c r="AA111" i="4" s="1"/>
  <c r="AB111" i="4" s="1"/>
  <c r="AC111" i="4" s="1"/>
  <c r="AD111" i="4" s="1"/>
  <c r="AE111" i="4" s="1"/>
  <c r="B73" i="4"/>
  <c r="B77" i="4"/>
  <c r="C77" i="4"/>
  <c r="E77" i="4"/>
  <c r="F77" i="4" s="1"/>
  <c r="G77" i="4" s="1"/>
  <c r="H77" i="4" s="1"/>
  <c r="I77" i="4" s="1"/>
  <c r="J77" i="4" s="1"/>
  <c r="K77" i="4" s="1"/>
  <c r="L77" i="4" s="1"/>
  <c r="M77" i="4" s="1"/>
  <c r="N77" i="4" s="1"/>
  <c r="O77" i="4" s="1"/>
  <c r="P77" i="4" s="1"/>
  <c r="Q77" i="4" s="1"/>
  <c r="R77" i="4" s="1"/>
  <c r="S77" i="4" s="1"/>
  <c r="T77" i="4" s="1"/>
  <c r="U77" i="4" s="1"/>
  <c r="V77" i="4" s="1"/>
  <c r="W77" i="4" s="1"/>
  <c r="X77" i="4" s="1"/>
  <c r="Y77" i="4" s="1"/>
  <c r="Z77" i="4" s="1"/>
  <c r="AA77" i="4" s="1"/>
  <c r="AB77" i="4" s="1"/>
  <c r="AC77" i="4" s="1"/>
  <c r="AD77" i="4" s="1"/>
  <c r="AE77" i="4" s="1"/>
  <c r="B78" i="4"/>
  <c r="B57" i="4"/>
  <c r="B58" i="4"/>
  <c r="B59" i="4"/>
  <c r="B136" i="4"/>
  <c r="B143" i="4"/>
  <c r="B144" i="4"/>
  <c r="C144" i="4"/>
  <c r="E144" i="4"/>
  <c r="F144" i="4" s="1"/>
  <c r="G144" i="4" s="1"/>
  <c r="H144" i="4" s="1"/>
  <c r="I144" i="4" s="1"/>
  <c r="J144" i="4" s="1"/>
  <c r="K144" i="4" s="1"/>
  <c r="L144" i="4" s="1"/>
  <c r="M144" i="4" s="1"/>
  <c r="N144" i="4" s="1"/>
  <c r="O144" i="4" s="1"/>
  <c r="P144" i="4" s="1"/>
  <c r="Q144" i="4" s="1"/>
  <c r="R144" i="4" s="1"/>
  <c r="S144" i="4" s="1"/>
  <c r="T144" i="4" s="1"/>
  <c r="U144" i="4" s="1"/>
  <c r="V144" i="4" s="1"/>
  <c r="W144" i="4" s="1"/>
  <c r="X144" i="4" s="1"/>
  <c r="Y144" i="4" s="1"/>
  <c r="Z144" i="4" s="1"/>
  <c r="AA144" i="4" s="1"/>
  <c r="AB144" i="4" s="1"/>
  <c r="AC144" i="4" s="1"/>
  <c r="AD144" i="4" s="1"/>
  <c r="AE144" i="4" s="1"/>
  <c r="B88" i="4"/>
  <c r="B95" i="4"/>
  <c r="B96" i="4"/>
  <c r="C96" i="4"/>
  <c r="E96" i="4"/>
  <c r="F96" i="4" s="1"/>
  <c r="G96" i="4" s="1"/>
  <c r="H96" i="4" s="1"/>
  <c r="I96" i="4" s="1"/>
  <c r="J96" i="4" s="1"/>
  <c r="K96" i="4" s="1"/>
  <c r="L96" i="4" s="1"/>
  <c r="M96" i="4" s="1"/>
  <c r="N96" i="4" s="1"/>
  <c r="O96" i="4" s="1"/>
  <c r="P96" i="4" s="1"/>
  <c r="Q96" i="4" s="1"/>
  <c r="R96" i="4" s="1"/>
  <c r="S96" i="4" s="1"/>
  <c r="T96" i="4" s="1"/>
  <c r="U96" i="4" s="1"/>
  <c r="V96" i="4" s="1"/>
  <c r="W96" i="4" s="1"/>
  <c r="X96" i="4" s="1"/>
  <c r="Y96" i="4" s="1"/>
  <c r="Z96" i="4" s="1"/>
  <c r="AA96" i="4" s="1"/>
  <c r="AB96" i="4" s="1"/>
  <c r="AC96" i="4" s="1"/>
  <c r="AD96" i="4" s="1"/>
  <c r="AE96" i="4" s="1"/>
  <c r="B63" i="4"/>
  <c r="B64" i="4"/>
  <c r="B112" i="4"/>
  <c r="B119" i="4"/>
  <c r="B120" i="4"/>
  <c r="C120" i="4"/>
  <c r="E120" i="4"/>
  <c r="F120" i="4" s="1"/>
  <c r="G120" i="4" s="1"/>
  <c r="H120" i="4" s="1"/>
  <c r="I120" i="4" s="1"/>
  <c r="J120" i="4" s="1"/>
  <c r="K120" i="4" s="1"/>
  <c r="L120" i="4" s="1"/>
  <c r="M120" i="4" s="1"/>
  <c r="N120" i="4" s="1"/>
  <c r="O120" i="4" s="1"/>
  <c r="P120" i="4" s="1"/>
  <c r="Q120" i="4" s="1"/>
  <c r="R120" i="4" s="1"/>
  <c r="S120" i="4" s="1"/>
  <c r="T120" i="4" s="1"/>
  <c r="U120" i="4" s="1"/>
  <c r="V120" i="4" s="1"/>
  <c r="W120" i="4" s="1"/>
  <c r="X120" i="4" s="1"/>
  <c r="Y120" i="4" s="1"/>
  <c r="Z120" i="4" s="1"/>
  <c r="AA120" i="4" s="1"/>
  <c r="AB120" i="4" s="1"/>
  <c r="AC120" i="4" s="1"/>
  <c r="AD120" i="4" s="1"/>
  <c r="AE120" i="4" s="1"/>
  <c r="B145" i="4"/>
  <c r="B152" i="4"/>
  <c r="B79" i="4"/>
  <c r="B80" i="4"/>
  <c r="B84" i="4"/>
  <c r="B97" i="4"/>
  <c r="B98" i="4"/>
  <c r="H12" i="6"/>
  <c r="G12" i="6"/>
  <c r="H11" i="6"/>
  <c r="G11" i="6"/>
  <c r="S88" i="18" l="1"/>
  <c r="S87" i="18"/>
  <c r="S86" i="18"/>
  <c r="S85" i="18"/>
  <c r="K88" i="18"/>
  <c r="K87" i="18"/>
  <c r="K86" i="18"/>
  <c r="K85" i="18"/>
  <c r="C88" i="18"/>
  <c r="C87" i="18"/>
  <c r="C86" i="18"/>
  <c r="C85" i="18"/>
  <c r="B81" i="18"/>
  <c r="B80" i="18"/>
  <c r="AF32" i="18"/>
  <c r="AF31" i="18"/>
  <c r="V32" i="18"/>
  <c r="V31" i="18"/>
  <c r="L32" i="18"/>
  <c r="L31" i="18"/>
  <c r="F23" i="6" l="1"/>
  <c r="H23" i="6"/>
  <c r="F6" i="6" a="1"/>
  <c r="F6" i="6" s="1"/>
  <c r="H6" i="6" l="1"/>
  <c r="G6" i="6"/>
  <c r="E25" i="4"/>
  <c r="E11" i="4" l="1"/>
  <c r="T35" i="4" l="1"/>
  <c r="S35" i="4"/>
  <c r="R35" i="4"/>
  <c r="Q35" i="4"/>
  <c r="P35" i="4"/>
  <c r="O35" i="4"/>
  <c r="N35" i="4"/>
  <c r="M35" i="4"/>
  <c r="L35" i="4"/>
  <c r="K35" i="4"/>
  <c r="T34" i="4"/>
  <c r="S34" i="4"/>
  <c r="R34" i="4"/>
  <c r="Q34" i="4"/>
  <c r="P34" i="4"/>
  <c r="O34" i="4"/>
  <c r="N34" i="4"/>
  <c r="M34" i="4"/>
  <c r="L34" i="4"/>
  <c r="K34" i="4"/>
  <c r="T33" i="4"/>
  <c r="S33" i="4"/>
  <c r="R33" i="4"/>
  <c r="Q33" i="4"/>
  <c r="P33" i="4"/>
  <c r="O33" i="4"/>
  <c r="N33" i="4"/>
  <c r="M33" i="4"/>
  <c r="L33" i="4"/>
  <c r="K33" i="4"/>
  <c r="T32" i="4"/>
  <c r="S32" i="4"/>
  <c r="R32" i="4"/>
  <c r="Q32" i="4"/>
  <c r="P32" i="4"/>
  <c r="O32" i="4"/>
  <c r="N32" i="4"/>
  <c r="M32" i="4"/>
  <c r="L32" i="4"/>
  <c r="K32" i="4"/>
  <c r="T31" i="4"/>
  <c r="S31" i="4"/>
  <c r="R31" i="4"/>
  <c r="Q31" i="4"/>
  <c r="P31" i="4"/>
  <c r="O31" i="4"/>
  <c r="N31" i="4"/>
  <c r="M31" i="4"/>
  <c r="L31" i="4"/>
  <c r="K31" i="4"/>
  <c r="T30" i="4"/>
  <c r="S30" i="4"/>
  <c r="R30" i="4"/>
  <c r="Q30" i="4"/>
  <c r="P30" i="4"/>
  <c r="O30" i="4"/>
  <c r="N30" i="4"/>
  <c r="M30" i="4"/>
  <c r="L30" i="4"/>
  <c r="K30" i="4"/>
  <c r="B12" i="6"/>
  <c r="E21" i="4"/>
  <c r="E20" i="4"/>
  <c r="E18" i="4"/>
  <c r="E17" i="4"/>
  <c r="E16" i="4"/>
  <c r="E19" i="4" l="1"/>
  <c r="AM30" i="18"/>
  <c r="AL30" i="18"/>
  <c r="AK30" i="18"/>
  <c r="AJ30" i="18"/>
  <c r="AI30" i="18"/>
  <c r="AH30" i="18"/>
  <c r="AG30" i="18"/>
  <c r="AC30" i="18"/>
  <c r="AB30" i="18"/>
  <c r="AA30" i="18"/>
  <c r="Z30" i="18"/>
  <c r="Y30" i="18"/>
  <c r="X30" i="18"/>
  <c r="W30" i="18"/>
  <c r="S30" i="18"/>
  <c r="R30" i="18"/>
  <c r="Q30" i="18"/>
  <c r="P30" i="18"/>
  <c r="O30" i="18"/>
  <c r="N30" i="18"/>
  <c r="M30" i="18"/>
  <c r="G8" i="6"/>
  <c r="H8" i="6"/>
  <c r="E36" i="4"/>
  <c r="E37" i="4"/>
  <c r="E38" i="4"/>
  <c r="E39" i="4"/>
  <c r="E40" i="4"/>
  <c r="E41" i="4"/>
  <c r="E42" i="4"/>
  <c r="E43" i="4"/>
  <c r="I50" i="4"/>
  <c r="M50" i="4"/>
  <c r="L50" i="4"/>
  <c r="K50" i="4"/>
  <c r="J50" i="4"/>
  <c r="E35" i="4"/>
  <c r="E34" i="4"/>
  <c r="E33" i="4"/>
  <c r="E32" i="4"/>
  <c r="E31" i="4"/>
  <c r="E30" i="4"/>
  <c r="E29" i="4"/>
  <c r="E28" i="4"/>
  <c r="E27" i="4"/>
  <c r="E26" i="4"/>
  <c r="E24" i="4"/>
  <c r="E23" i="4"/>
  <c r="E9" i="4"/>
  <c r="E10" i="4"/>
  <c r="E12" i="4"/>
  <c r="E15" i="4"/>
  <c r="H7" i="6"/>
  <c r="H15" i="6" s="1"/>
  <c r="G7" i="6"/>
  <c r="D29" i="6" s="1"/>
  <c r="F7" i="6"/>
  <c r="F22" i="6" s="1"/>
  <c r="B50" i="4"/>
  <c r="B49" i="4"/>
  <c r="B48" i="4"/>
  <c r="K8" i="4"/>
  <c r="L8" i="4" s="1"/>
  <c r="M8" i="4" s="1"/>
  <c r="N8" i="4" s="1"/>
  <c r="O8" i="4" s="1"/>
  <c r="P8" i="4" s="1"/>
  <c r="Q8" i="4" s="1"/>
  <c r="R8" i="4" s="1"/>
  <c r="S8" i="4" s="1"/>
  <c r="T8" i="4" s="1"/>
  <c r="U8" i="4" s="1"/>
  <c r="V8" i="4" s="1"/>
  <c r="W8" i="4" s="1"/>
  <c r="X8" i="4" s="1"/>
  <c r="Y8" i="4" s="1"/>
  <c r="Z8" i="4" s="1"/>
  <c r="AA8" i="4" s="1"/>
  <c r="AB8" i="4" s="1"/>
  <c r="AC8" i="4" s="1"/>
  <c r="AD8" i="4" s="1"/>
  <c r="AE8" i="4" s="1"/>
  <c r="AF8" i="4" s="1"/>
  <c r="AG8" i="4" s="1"/>
  <c r="AH8" i="4" s="1"/>
  <c r="AI8" i="4" s="1"/>
  <c r="AJ8" i="4" s="1"/>
  <c r="AK8" i="4" s="1"/>
  <c r="B155" i="4"/>
  <c r="E154" i="4"/>
  <c r="F154" i="4" s="1"/>
  <c r="G154" i="4" s="1"/>
  <c r="H154" i="4" s="1"/>
  <c r="I154" i="4" s="1"/>
  <c r="J154" i="4" s="1"/>
  <c r="K154" i="4" s="1"/>
  <c r="L154" i="4" s="1"/>
  <c r="M154" i="4" s="1"/>
  <c r="N154" i="4" s="1"/>
  <c r="O154" i="4" s="1"/>
  <c r="P154" i="4" s="1"/>
  <c r="Q154" i="4" s="1"/>
  <c r="R154" i="4" s="1"/>
  <c r="S154" i="4" s="1"/>
  <c r="T154" i="4" s="1"/>
  <c r="U154" i="4" s="1"/>
  <c r="V154" i="4" s="1"/>
  <c r="W154" i="4" s="1"/>
  <c r="X154" i="4" s="1"/>
  <c r="Y154" i="4" s="1"/>
  <c r="Z154" i="4" s="1"/>
  <c r="AA154" i="4" s="1"/>
  <c r="AB154" i="4" s="1"/>
  <c r="AC154" i="4" s="1"/>
  <c r="AD154" i="4" s="1"/>
  <c r="AE154" i="4" s="1"/>
  <c r="C154" i="4"/>
  <c r="B154" i="4"/>
  <c r="F10" i="11"/>
  <c r="B31" i="6"/>
  <c r="B30" i="6"/>
  <c r="B47" i="6" s="1"/>
  <c r="E14" i="4"/>
  <c r="E13" i="4"/>
  <c r="AF28" i="18"/>
  <c r="V7" i="18"/>
  <c r="V28" i="18" s="1"/>
  <c r="L7" i="18"/>
  <c r="L28" i="18" s="1"/>
  <c r="B7" i="18"/>
  <c r="B28" i="18" s="1"/>
  <c r="A1" i="18"/>
  <c r="E46" i="6"/>
  <c r="C135" i="4"/>
  <c r="B135" i="4"/>
  <c r="B122" i="4"/>
  <c r="B121" i="4"/>
  <c r="E135" i="4"/>
  <c r="F135" i="4" s="1"/>
  <c r="G135" i="4" s="1"/>
  <c r="H135" i="4" s="1"/>
  <c r="I135" i="4" s="1"/>
  <c r="J135" i="4" s="1"/>
  <c r="K135" i="4" s="1"/>
  <c r="L135" i="4" s="1"/>
  <c r="M135" i="4" s="1"/>
  <c r="N135" i="4" s="1"/>
  <c r="O135" i="4" s="1"/>
  <c r="P135" i="4" s="1"/>
  <c r="Q135" i="4" s="1"/>
  <c r="R135" i="4" s="1"/>
  <c r="S135" i="4" s="1"/>
  <c r="T135" i="4" s="1"/>
  <c r="U135" i="4" s="1"/>
  <c r="V135" i="4" s="1"/>
  <c r="W135" i="4" s="1"/>
  <c r="X135" i="4" s="1"/>
  <c r="Y135" i="4" s="1"/>
  <c r="Z135" i="4" s="1"/>
  <c r="AA135" i="4" s="1"/>
  <c r="AB135" i="4" s="1"/>
  <c r="AC135" i="4" s="1"/>
  <c r="AD135" i="4" s="1"/>
  <c r="AE135" i="4" s="1"/>
  <c r="D28" i="6"/>
  <c r="B46" i="4"/>
  <c r="B7" i="4"/>
  <c r="E47" i="4"/>
  <c r="B11" i="6"/>
  <c r="B13" i="6"/>
  <c r="B16" i="6"/>
  <c r="B17" i="6"/>
  <c r="B18" i="6"/>
  <c r="B19" i="6"/>
  <c r="B20" i="6"/>
  <c r="A1" i="11"/>
  <c r="A1" i="4"/>
  <c r="A1" i="6"/>
  <c r="E28" i="6"/>
  <c r="C28" i="6"/>
  <c r="E29" i="6" l="1"/>
  <c r="G15" i="6"/>
  <c r="G22" i="6"/>
  <c r="G10" i="6"/>
  <c r="F47" i="4"/>
  <c r="F10" i="6"/>
  <c r="C29" i="6"/>
  <c r="F15" i="6"/>
  <c r="H22" i="6"/>
  <c r="H10" i="6"/>
  <c r="B48" i="6"/>
  <c r="G47" i="4" l="1"/>
  <c r="H47" i="4" l="1"/>
  <c r="I47" i="4" l="1"/>
  <c r="J47" i="4" l="1"/>
  <c r="K47" i="4" s="1"/>
  <c r="L47" i="4" l="1"/>
  <c r="M47" i="4" l="1"/>
  <c r="N47" i="4" l="1"/>
  <c r="O47" i="4" l="1"/>
  <c r="P47" i="4" l="1"/>
  <c r="Q47" i="4" l="1"/>
  <c r="R47" i="4" l="1"/>
  <c r="S47" i="4" l="1"/>
  <c r="T47" i="4" l="1"/>
  <c r="U47" i="4" l="1"/>
  <c r="V47" i="4" l="1"/>
  <c r="W47" i="4" l="1"/>
  <c r="X47" i="4" l="1"/>
  <c r="Y47" i="4" l="1"/>
  <c r="Z47" i="4" l="1"/>
  <c r="AA47" i="4" l="1"/>
  <c r="AB47" i="4" l="1"/>
  <c r="AC47" i="4" l="1"/>
  <c r="AD47" i="4" l="1"/>
  <c r="AE47" i="4" l="1"/>
  <c r="AB31" i="18" l="1"/>
  <c r="Z31" i="18"/>
  <c r="AB32" i="18"/>
  <c r="Z32" i="18"/>
  <c r="AC31" i="18"/>
  <c r="AC32" i="18"/>
  <c r="AA32" i="18"/>
  <c r="AA31" i="18"/>
  <c r="R32" i="18"/>
  <c r="R31" i="18"/>
  <c r="S31" i="18"/>
  <c r="Q32" i="18"/>
  <c r="S32" i="18"/>
  <c r="Q31" i="18"/>
  <c r="P31" i="18"/>
  <c r="P32" i="18"/>
  <c r="X49" i="4"/>
  <c r="C32" i="18" l="1"/>
  <c r="Q50" i="4"/>
  <c r="W49" i="4"/>
  <c r="S49" i="4"/>
  <c r="Z50" i="4"/>
  <c r="P49" i="4"/>
  <c r="AC49" i="4"/>
  <c r="Y49" i="4"/>
  <c r="AD49" i="4"/>
  <c r="AB50" i="4"/>
  <c r="P50" i="4"/>
  <c r="Y50" i="4"/>
  <c r="N49" i="4"/>
  <c r="R50" i="4"/>
  <c r="W50" i="4"/>
  <c r="AE50" i="4"/>
  <c r="V49" i="4"/>
  <c r="Q49" i="4"/>
  <c r="AC50" i="4"/>
  <c r="X50" i="4"/>
  <c r="S50" i="4"/>
  <c r="T50" i="4"/>
  <c r="O49" i="4"/>
  <c r="R49" i="4"/>
  <c r="T49" i="4"/>
  <c r="AE49" i="4"/>
  <c r="AB49" i="4"/>
  <c r="AA49" i="4"/>
  <c r="V50" i="4"/>
  <c r="AD50" i="4"/>
  <c r="O50" i="4"/>
  <c r="AA50" i="4"/>
  <c r="U50" i="4"/>
  <c r="N50" i="4"/>
  <c r="Z49" i="4"/>
  <c r="U49" i="4"/>
  <c r="Y32" i="18" l="1"/>
  <c r="O32" i="18"/>
  <c r="AK31" i="18"/>
  <c r="G31" i="18"/>
  <c r="E32" i="18"/>
  <c r="AI32" i="18"/>
  <c r="AM31" i="18"/>
  <c r="I31" i="18"/>
  <c r="F31" i="18"/>
  <c r="AJ31" i="18"/>
  <c r="I32" i="18"/>
  <c r="AM32" i="18"/>
  <c r="O31" i="18"/>
  <c r="E31" i="18"/>
  <c r="AJ32" i="18"/>
  <c r="F32" i="18"/>
  <c r="Y31" i="18"/>
  <c r="AK32" i="18"/>
  <c r="G32" i="18"/>
  <c r="H31" i="18"/>
  <c r="AL31" i="18"/>
  <c r="H32" i="18"/>
  <c r="AL32" i="18"/>
  <c r="M32" i="18"/>
  <c r="C48" i="6" l="1"/>
  <c r="AI31" i="18"/>
  <c r="C47" i="6"/>
  <c r="W32" i="18"/>
  <c r="X31" i="18"/>
  <c r="M31" i="18"/>
  <c r="N32" i="18"/>
  <c r="X32" i="18"/>
  <c r="AD32" i="18" l="1"/>
  <c r="AG32" i="18"/>
  <c r="E31" i="6"/>
  <c r="E30" i="6"/>
  <c r="W31" i="18"/>
  <c r="D31" i="18"/>
  <c r="C31" i="18"/>
  <c r="T32" i="18"/>
  <c r="D32" i="18"/>
  <c r="AH32" i="18"/>
  <c r="N31" i="18"/>
  <c r="D31" i="6"/>
  <c r="AD31" i="18" l="1"/>
  <c r="T31" i="18"/>
  <c r="D30" i="6"/>
  <c r="J31" i="18"/>
  <c r="C30" i="6"/>
  <c r="AG31" i="18"/>
  <c r="C31" i="6"/>
  <c r="AN32" i="18"/>
  <c r="J32" i="18"/>
  <c r="D47" i="6"/>
  <c r="AH31" i="18"/>
  <c r="D48" i="6"/>
  <c r="AN31" i="18" l="1"/>
  <c r="E47" i="6"/>
  <c r="F30" i="6"/>
  <c r="C80" i="18"/>
  <c r="E48" i="6"/>
  <c r="C81" i="18"/>
  <c r="F31" i="6"/>
  <c r="D35" i="6" l="1"/>
  <c r="F47" i="6"/>
  <c r="F48" i="6"/>
  <c r="D33" i="6"/>
  <c r="D34" i="6"/>
  <c r="G30" i="6" l="1"/>
  <c r="G31" i="6"/>
</calcChain>
</file>

<file path=xl/sharedStrings.xml><?xml version="1.0" encoding="utf-8"?>
<sst xmlns="http://schemas.openxmlformats.org/spreadsheetml/2006/main" count="1391" uniqueCount="213">
  <si>
    <t>Calculation cell</t>
  </si>
  <si>
    <t>Input Cell</t>
  </si>
  <si>
    <t>Parameter Cell</t>
  </si>
  <si>
    <t>Output Cell</t>
  </si>
  <si>
    <t>Table Row Name</t>
  </si>
  <si>
    <t>General parameters</t>
  </si>
  <si>
    <t>Parameter</t>
  </si>
  <si>
    <t>Unit</t>
  </si>
  <si>
    <t>Value</t>
  </si>
  <si>
    <t>First year of analysis</t>
  </si>
  <si>
    <t>Year</t>
  </si>
  <si>
    <t>Analysis period</t>
  </si>
  <si>
    <t>Years</t>
  </si>
  <si>
    <t>Option name</t>
  </si>
  <si>
    <t>Option 1</t>
  </si>
  <si>
    <t>Option 2</t>
  </si>
  <si>
    <t>Short description</t>
  </si>
  <si>
    <t>Asset life</t>
  </si>
  <si>
    <t>Units</t>
  </si>
  <si>
    <t>Option descriptions</t>
  </si>
  <si>
    <t>Cost inputs</t>
  </si>
  <si>
    <t>General parameter and option inputs</t>
  </si>
  <si>
    <t>Note</t>
  </si>
  <si>
    <t>MWh</t>
  </si>
  <si>
    <t>$</t>
  </si>
  <si>
    <t>Net present value for each option</t>
  </si>
  <si>
    <t>PV</t>
  </si>
  <si>
    <t>NPV</t>
  </si>
  <si>
    <t>Scenario</t>
  </si>
  <si>
    <t>Sensitivity inputs</t>
  </si>
  <si>
    <t>Terminal value</t>
  </si>
  <si>
    <t>Capital outflow</t>
  </si>
  <si>
    <t>Calculating costs, benefits and NPV for each option</t>
  </si>
  <si>
    <t>Rank</t>
  </si>
  <si>
    <t>Incremental cost calculation</t>
  </si>
  <si>
    <t>Incremental net present value calculation</t>
  </si>
  <si>
    <t>Option</t>
  </si>
  <si>
    <t>Capex component</t>
  </si>
  <si>
    <t>Percent</t>
  </si>
  <si>
    <t>Unplanned corrective maintenance</t>
  </si>
  <si>
    <t>Base year for dollar inputs</t>
  </si>
  <si>
    <t>Legend applied throughout the model template</t>
  </si>
  <si>
    <t>Commercial discount rate</t>
  </si>
  <si>
    <t>Scenarios</t>
  </si>
  <si>
    <t>Weighted NPV results</t>
  </si>
  <si>
    <t>Present value of costs for each option</t>
  </si>
  <si>
    <t>Decommissioning costs</t>
  </si>
  <si>
    <t>Present value of market benefits for each option</t>
  </si>
  <si>
    <t>Cost parameters</t>
  </si>
  <si>
    <t>'Market benefit' inputs</t>
  </si>
  <si>
    <t>Incremental 'market benefits' calculation</t>
  </si>
  <si>
    <t>Earliest initiation of project options</t>
  </si>
  <si>
    <t>Do nothing</t>
  </si>
  <si>
    <t>Cost and benefit categories</t>
  </si>
  <si>
    <t>Name</t>
  </si>
  <si>
    <t>S1</t>
  </si>
  <si>
    <t>S2</t>
  </si>
  <si>
    <t>S3</t>
  </si>
  <si>
    <t>Benefit categories</t>
  </si>
  <si>
    <t>Avoided involuntary load shedding</t>
  </si>
  <si>
    <t>Factor</t>
  </si>
  <si>
    <t>Scenario settings</t>
  </si>
  <si>
    <t>Commissioning</t>
  </si>
  <si>
    <t>Total amount</t>
  </si>
  <si>
    <t>Component</t>
  </si>
  <si>
    <t>Parameters</t>
  </si>
  <si>
    <t>Benefit parameters</t>
  </si>
  <si>
    <t>$, real</t>
  </si>
  <si>
    <t>Annual depreciation</t>
  </si>
  <si>
    <t>Years in analysis</t>
  </si>
  <si>
    <t>Base case</t>
  </si>
  <si>
    <t>Option applicable 1/0</t>
  </si>
  <si>
    <t>Weightings</t>
  </si>
  <si>
    <t>Scenario weightings</t>
  </si>
  <si>
    <t>%</t>
  </si>
  <si>
    <t>Scenario weighting</t>
  </si>
  <si>
    <t xml:space="preserve">Option </t>
  </si>
  <si>
    <t>Interface for scenario settings and key results</t>
  </si>
  <si>
    <t>Standard charts</t>
  </si>
  <si>
    <t>Standard output charts</t>
  </si>
  <si>
    <t>Weighted</t>
  </si>
  <si>
    <t>NPV result</t>
  </si>
  <si>
    <t>NPV breakdown</t>
  </si>
  <si>
    <t>Active</t>
  </si>
  <si>
    <t>Net present value ($, PV)</t>
  </si>
  <si>
    <t>Weighted NPV breakdown for each option ($, PV)</t>
  </si>
  <si>
    <t>Cost categories</t>
  </si>
  <si>
    <t>Benefit input category</t>
  </si>
  <si>
    <t>Involuntary load shedding</t>
  </si>
  <si>
    <t>Timing of unrelated network expenditure</t>
  </si>
  <si>
    <t>PV Market benefits</t>
  </si>
  <si>
    <t>PV Costs</t>
  </si>
  <si>
    <t>Avoided unrelated TNSP expenditure</t>
  </si>
  <si>
    <t xml:space="preserve">Avoided fuel consumption from generation dispatch </t>
  </si>
  <si>
    <t xml:space="preserve">Avoided voluntary load curtailment </t>
  </si>
  <si>
    <t>Avoided costs for non RIT-T proponent parties</t>
  </si>
  <si>
    <t>Avoided generation dispatch costs</t>
  </si>
  <si>
    <t>Progressive</t>
  </si>
  <si>
    <t>Step</t>
  </si>
  <si>
    <t>Hydrogen</t>
  </si>
  <si>
    <t>VIC 500kV Substation Works</t>
  </si>
  <si>
    <t>VIC 500kV Line Works (VIC side)</t>
  </si>
  <si>
    <t>VIC Property / Land Access / Easements</t>
  </si>
  <si>
    <t>VIC Biodiversity Offset Costs</t>
  </si>
  <si>
    <t>NSW 500kV Substation Works (Dinawan &amp; Gugaa)</t>
  </si>
  <si>
    <t>NSW 500kV Line Works (VIC/NSW Border to Gugaa)</t>
  </si>
  <si>
    <t>NSW Property / Land Access / Easements</t>
  </si>
  <si>
    <t>NSW Biodiversity Offset Costs</t>
  </si>
  <si>
    <t>Inputs and parameters for RIT-T assessment</t>
  </si>
  <si>
    <t>VNI West (via Kerang)</t>
  </si>
  <si>
    <t>Operating expenditure</t>
  </si>
  <si>
    <t>Transgrid = 1
NNO = 0</t>
  </si>
  <si>
    <t>Inputs and parameters for the VNI West PADR RIT-T assessment</t>
  </si>
  <si>
    <t>NNO proponent receipts</t>
  </si>
  <si>
    <t>NSW early works</t>
  </si>
  <si>
    <t>Build profile for step change</t>
  </si>
  <si>
    <t>Commission in 2038/39</t>
  </si>
  <si>
    <t>Commission in 2030/31</t>
  </si>
  <si>
    <t>Commission in 2031/32</t>
  </si>
  <si>
    <t>VIC early works I</t>
  </si>
  <si>
    <t>Competition benefits: cost savings</t>
  </si>
  <si>
    <t>Competition benefits: demand response</t>
  </si>
  <si>
    <t>NSW</t>
  </si>
  <si>
    <t>VIC</t>
  </si>
  <si>
    <t>Opex inputs for the VNI West PADR RIT-T assessment</t>
  </si>
  <si>
    <t>Substation works</t>
  </si>
  <si>
    <t>Line works</t>
  </si>
  <si>
    <t>Powerflow</t>
  </si>
  <si>
    <t>All</t>
  </si>
  <si>
    <t>NSW opex</t>
  </si>
  <si>
    <t>VIC opex</t>
  </si>
  <si>
    <t>NSW Power Flow Control &amp; Repeater Site</t>
  </si>
  <si>
    <t>VIC Power Flow Control</t>
  </si>
  <si>
    <t>Other land related taxes</t>
  </si>
  <si>
    <t>VNI West (via Kerang) + virtual transmission line</t>
  </si>
  <si>
    <t>NSW battery storage and capacity</t>
  </si>
  <si>
    <t>NSW battery land and development</t>
  </si>
  <si>
    <t>NSW battery connection</t>
  </si>
  <si>
    <t>VIC battery land and development</t>
  </si>
  <si>
    <t>VIC battery storage and capacity</t>
  </si>
  <si>
    <t>VIC battery connection</t>
  </si>
  <si>
    <t>Opex inputs for network components</t>
  </si>
  <si>
    <t>NSW battery storage and capacity (replacement)</t>
  </si>
  <si>
    <t>VIC battery storage and capacity (replacement)</t>
  </si>
  <si>
    <t>Annual PV</t>
  </si>
  <si>
    <t>Cumulative PV</t>
  </si>
  <si>
    <t>PV market benefits over time for preferred option</t>
  </si>
  <si>
    <t>Option 1 gross benefits breakdown over time</t>
  </si>
  <si>
    <t>Sensitivities</t>
  </si>
  <si>
    <t>ACTIVE</t>
  </si>
  <si>
    <t>High discount rate</t>
  </si>
  <si>
    <t>Low discount rate</t>
  </si>
  <si>
    <t>Discount rate sensitivities</t>
  </si>
  <si>
    <t>Transmission capex</t>
  </si>
  <si>
    <t>Transmission opex</t>
  </si>
  <si>
    <t>Avoided unserved energy</t>
  </si>
  <si>
    <t>Avoided REZ transmission capex</t>
  </si>
  <si>
    <t>Avoided fuel costs</t>
  </si>
  <si>
    <t>Avoided generation/storage costs (excl. fuel costs)</t>
  </si>
  <si>
    <t>VTL</t>
  </si>
  <si>
    <t>2023/24</t>
  </si>
  <si>
    <t>2024/25</t>
  </si>
  <si>
    <t>2025/26</t>
  </si>
  <si>
    <t>2026/27</t>
  </si>
  <si>
    <t>2027/28</t>
  </si>
  <si>
    <t>2028/29</t>
  </si>
  <si>
    <t>2029/30</t>
  </si>
  <si>
    <t>2030/31</t>
  </si>
  <si>
    <t>2031/32</t>
  </si>
  <si>
    <t>2032/33</t>
  </si>
  <si>
    <t>2033/34</t>
  </si>
  <si>
    <t>2034/35</t>
  </si>
  <si>
    <t>2035/36</t>
  </si>
  <si>
    <t>2036/37</t>
  </si>
  <si>
    <t>2037/38</t>
  </si>
  <si>
    <t>2038/39</t>
  </si>
  <si>
    <t>2039/40</t>
  </si>
  <si>
    <t>2040/41</t>
  </si>
  <si>
    <t>2041/42</t>
  </si>
  <si>
    <t>2042/43</t>
  </si>
  <si>
    <t>2043/44</t>
  </si>
  <si>
    <t>2044/45</t>
  </si>
  <si>
    <t>2045/46</t>
  </si>
  <si>
    <t>2046/47</t>
  </si>
  <si>
    <t>2047/48</t>
  </si>
  <si>
    <t>Capital cost (network)</t>
  </si>
  <si>
    <t>Capital cost (battery)</t>
  </si>
  <si>
    <t>Option 1 VNI West (via Kerang)</t>
  </si>
  <si>
    <t>Option 2 VTL + VNI West (via Kerang)</t>
  </si>
  <si>
    <t>Network</t>
  </si>
  <si>
    <t>Capex sensitivities</t>
  </si>
  <si>
    <t>High network capex</t>
  </si>
  <si>
    <t>Low network capex</t>
  </si>
  <si>
    <t>High VTL battery capex</t>
  </si>
  <si>
    <t>Low VTL battery capex</t>
  </si>
  <si>
    <t>NSW 500kV PEC Enhanced Line Works (Dinawan to Wagga)</t>
  </si>
  <si>
    <t>VNI West RIT-T PADR assessment</t>
  </si>
  <si>
    <t>Scenario results</t>
  </si>
  <si>
    <t>Tiled chart</t>
  </si>
  <si>
    <t>Discount factor</t>
  </si>
  <si>
    <t>2022/23</t>
  </si>
  <si>
    <t>2021/22</t>
  </si>
  <si>
    <t xml:space="preserve"> </t>
  </si>
  <si>
    <t>Parameters for S1</t>
  </si>
  <si>
    <t>Parameters for S2</t>
  </si>
  <si>
    <t>Parameters for S3</t>
  </si>
  <si>
    <t>Parameters for Weighted</t>
  </si>
  <si>
    <t>Cost for non-RIT-T proponent parties</t>
  </si>
  <si>
    <t>Opex inputs for battery components</t>
  </si>
  <si>
    <t>I3 Opex</t>
  </si>
  <si>
    <t>Max (all scenarios)</t>
  </si>
  <si>
    <t>Min (all scenarios)</t>
  </si>
  <si>
    <t>Option 1 vs Option 2 (weighted)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</si>
</sst>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&quot;$&quot;#,##0.00_);[Red]\(&quot;$&quot;#,##0.00\)"/>
    <numFmt numFmtId="165" formatCode="_(&quot;$&quot;* #,##0_);_(&quot;$&quot;* \(#,##0\);_(&quot;$&quot;* &quot;-&quot;_);_(@_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#,###,###"/>
    <numFmt numFmtId="170" formatCode="&quot;$&quot;#,##0_);[Red]\(&quot;$&quot;#,##0\)"/>
    <numFmt numFmtId="171" formatCode="#,##0.0000"/>
  </numFmts>
  <fonts count="41" x14ac:knownFonts="1">
    <font>
      <sz val="12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Arial"/>
      <family val="2"/>
    </font>
    <font>
      <b/>
      <sz val="16"/>
      <color theme="0"/>
      <name val="Calibri"/>
      <family val="2"/>
      <scheme val="minor"/>
    </font>
    <font>
      <b/>
      <sz val="12"/>
      <color theme="0"/>
      <name val="Arial"/>
      <family val="2"/>
    </font>
    <font>
      <b/>
      <sz val="12"/>
      <color rgb="FFFF0000"/>
      <name val="Arial"/>
      <family val="2"/>
    </font>
    <font>
      <sz val="12"/>
      <name val="Arial"/>
      <family val="2"/>
    </font>
    <font>
      <b/>
      <sz val="12"/>
      <color theme="4"/>
      <name val="Arial"/>
      <family val="2"/>
    </font>
    <font>
      <b/>
      <sz val="12"/>
      <color theme="1"/>
      <name val="Arial"/>
      <family val="2"/>
    </font>
    <font>
      <b/>
      <sz val="17"/>
      <color theme="1"/>
      <name val="Arial"/>
      <family val="2"/>
    </font>
    <font>
      <sz val="12"/>
      <color theme="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2"/>
      <color rgb="FF262D33"/>
      <name val="Arial"/>
      <family val="2"/>
    </font>
    <font>
      <b/>
      <sz val="16"/>
      <color rgb="FF008698"/>
      <name val="Calibri"/>
      <family val="2"/>
      <scheme val="minor"/>
    </font>
    <font>
      <b/>
      <sz val="10"/>
      <color theme="0"/>
      <name val="Arial"/>
      <family val="2"/>
    </font>
    <font>
      <sz val="9"/>
      <color theme="1"/>
      <name val="Calibri"/>
      <family val="2"/>
      <scheme val="minor"/>
    </font>
    <font>
      <sz val="9"/>
      <color theme="1" tint="0.34998626667073579"/>
      <name val="Calibri"/>
      <family val="2"/>
      <scheme val="minor"/>
    </font>
    <font>
      <b/>
      <sz val="16"/>
      <color rgb="FF268BAA"/>
      <name val="Calibri"/>
      <family val="2"/>
      <scheme val="minor"/>
    </font>
    <font>
      <b/>
      <sz val="12"/>
      <color theme="1" tint="0.14999847407452621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8698"/>
        <bgColor indexed="64"/>
      </patternFill>
    </fill>
    <fill>
      <patternFill patternType="solid">
        <fgColor rgb="FF696A6D"/>
        <bgColor indexed="64"/>
      </patternFill>
    </fill>
    <fill>
      <patternFill patternType="solid">
        <fgColor rgb="FF262D33"/>
        <bgColor indexed="64"/>
      </patternFill>
    </fill>
    <fill>
      <patternFill patternType="solid">
        <fgColor rgb="FFE0D4A4"/>
        <bgColor indexed="64"/>
      </patternFill>
    </fill>
    <fill>
      <patternFill patternType="solid">
        <fgColor rgb="FF9EC0DB"/>
        <bgColor indexed="64"/>
      </patternFill>
    </fill>
    <fill>
      <patternFill patternType="solid">
        <fgColor rgb="FFF6C1D1"/>
        <bgColor indexed="64"/>
      </patternFill>
    </fill>
    <fill>
      <patternFill patternType="solid">
        <fgColor rgb="FF9ECCA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268BAA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5">
    <xf numFmtId="0" fontId="0" fillId="0" borderId="0"/>
    <xf numFmtId="0" fontId="20" fillId="34" borderId="0"/>
    <xf numFmtId="168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21" fillId="36" borderId="0"/>
    <xf numFmtId="0" fontId="21" fillId="35" borderId="0"/>
    <xf numFmtId="0" fontId="19" fillId="33" borderId="0"/>
    <xf numFmtId="2" fontId="19" fillId="37" borderId="0"/>
    <xf numFmtId="2" fontId="19" fillId="38" borderId="0"/>
    <xf numFmtId="1" fontId="19" fillId="39" borderId="0"/>
    <xf numFmtId="2" fontId="19" fillId="40" borderId="0"/>
  </cellStyleXfs>
  <cellXfs count="179">
    <xf numFmtId="0" fontId="0" fillId="0" borderId="0" xfId="0"/>
    <xf numFmtId="0" fontId="19" fillId="33" borderId="0" xfId="50"/>
    <xf numFmtId="0" fontId="1" fillId="0" borderId="0" xfId="0" applyFont="1"/>
    <xf numFmtId="0" fontId="21" fillId="36" borderId="0" xfId="48"/>
    <xf numFmtId="0" fontId="20" fillId="34" borderId="0" xfId="1"/>
    <xf numFmtId="0" fontId="21" fillId="35" borderId="0" xfId="49"/>
    <xf numFmtId="0" fontId="21" fillId="35" borderId="0" xfId="49" applyAlignment="1">
      <alignment horizontal="center"/>
    </xf>
    <xf numFmtId="0" fontId="0" fillId="33" borderId="0" xfId="50" applyFont="1"/>
    <xf numFmtId="0" fontId="21" fillId="35" borderId="0" xfId="49" applyAlignment="1">
      <alignment horizontal="left"/>
    </xf>
    <xf numFmtId="0" fontId="0" fillId="0" borderId="0" xfId="0" applyAlignment="1">
      <alignment horizontal="center"/>
    </xf>
    <xf numFmtId="0" fontId="21" fillId="36" borderId="0" xfId="48" applyAlignment="1">
      <alignment horizontal="center"/>
    </xf>
    <xf numFmtId="0" fontId="0" fillId="33" borderId="0" xfId="50" applyFont="1" applyAlignment="1">
      <alignment horizontal="center"/>
    </xf>
    <xf numFmtId="0" fontId="0" fillId="41" borderId="0" xfId="0" applyFill="1"/>
    <xf numFmtId="0" fontId="21" fillId="35" borderId="0" xfId="49" applyAlignment="1">
      <alignment horizontal="right"/>
    </xf>
    <xf numFmtId="2" fontId="19" fillId="33" borderId="0" xfId="50" applyNumberFormat="1" applyAlignment="1">
      <alignment horizontal="left"/>
    </xf>
    <xf numFmtId="0" fontId="0" fillId="0" borderId="0" xfId="0" applyAlignment="1">
      <alignment horizontal="right"/>
    </xf>
    <xf numFmtId="0" fontId="21" fillId="36" borderId="0" xfId="48" applyAlignment="1">
      <alignment horizontal="right"/>
    </xf>
    <xf numFmtId="3" fontId="19" fillId="38" borderId="0" xfId="52" applyNumberFormat="1"/>
    <xf numFmtId="3" fontId="21" fillId="36" borderId="0" xfId="48" applyNumberFormat="1"/>
    <xf numFmtId="3" fontId="19" fillId="38" borderId="10" xfId="52" applyNumberFormat="1" applyBorder="1"/>
    <xf numFmtId="1" fontId="19" fillId="40" borderId="0" xfId="54" applyNumberFormat="1" applyAlignment="1">
      <alignment horizontal="center"/>
    </xf>
    <xf numFmtId="0" fontId="20" fillId="34" borderId="0" xfId="1" applyAlignment="1">
      <alignment horizontal="right"/>
    </xf>
    <xf numFmtId="3" fontId="19" fillId="40" borderId="0" xfId="54" applyNumberFormat="1" applyAlignment="1">
      <alignment horizontal="right"/>
    </xf>
    <xf numFmtId="3" fontId="19" fillId="40" borderId="10" xfId="54" applyNumberFormat="1" applyBorder="1"/>
    <xf numFmtId="0" fontId="19" fillId="33" borderId="0" xfId="50" applyAlignment="1">
      <alignment horizontal="left"/>
    </xf>
    <xf numFmtId="0" fontId="21" fillId="36" borderId="0" xfId="48" applyAlignment="1">
      <alignment horizontal="left"/>
    </xf>
    <xf numFmtId="0" fontId="0" fillId="0" borderId="0" xfId="0" applyAlignment="1">
      <alignment horizontal="left"/>
    </xf>
    <xf numFmtId="0" fontId="20" fillId="34" borderId="0" xfId="1" applyAlignment="1">
      <alignment horizontal="left"/>
    </xf>
    <xf numFmtId="0" fontId="22" fillId="0" borderId="0" xfId="0" applyFont="1"/>
    <xf numFmtId="0" fontId="19" fillId="33" borderId="13" xfId="50" applyBorder="1"/>
    <xf numFmtId="2" fontId="19" fillId="37" borderId="13" xfId="51" applyBorder="1"/>
    <xf numFmtId="2" fontId="19" fillId="37" borderId="0" xfId="51"/>
    <xf numFmtId="2" fontId="19" fillId="38" borderId="13" xfId="52" applyBorder="1"/>
    <xf numFmtId="2" fontId="19" fillId="38" borderId="0" xfId="52"/>
    <xf numFmtId="1" fontId="19" fillId="39" borderId="13" xfId="53" applyBorder="1"/>
    <xf numFmtId="1" fontId="19" fillId="39" borderId="0" xfId="53"/>
    <xf numFmtId="2" fontId="19" fillId="40" borderId="14" xfId="54" applyBorder="1"/>
    <xf numFmtId="2" fontId="19" fillId="40" borderId="15" xfId="54" applyBorder="1"/>
    <xf numFmtId="2" fontId="0" fillId="37" borderId="0" xfId="51" applyFont="1" applyAlignment="1" applyProtection="1">
      <alignment horizontal="left" vertical="top"/>
      <protection locked="0"/>
    </xf>
    <xf numFmtId="2" fontId="0" fillId="37" borderId="0" xfId="51" applyFont="1" applyProtection="1">
      <protection locked="0"/>
    </xf>
    <xf numFmtId="3" fontId="19" fillId="37" borderId="0" xfId="51" applyNumberFormat="1" applyProtection="1">
      <protection locked="0"/>
    </xf>
    <xf numFmtId="0" fontId="21" fillId="41" borderId="0" xfId="48" applyFill="1"/>
    <xf numFmtId="0" fontId="20" fillId="34" borderId="0" xfId="1" applyAlignment="1">
      <alignment horizontal="center"/>
    </xf>
    <xf numFmtId="0" fontId="19" fillId="0" borderId="0" xfId="50" applyFill="1"/>
    <xf numFmtId="0" fontId="0" fillId="0" borderId="0" xfId="50" applyFont="1" applyFill="1" applyAlignment="1">
      <alignment horizontal="center"/>
    </xf>
    <xf numFmtId="3" fontId="19" fillId="0" borderId="0" xfId="51" applyNumberFormat="1" applyFill="1"/>
    <xf numFmtId="0" fontId="27" fillId="0" borderId="0" xfId="0" applyFont="1"/>
    <xf numFmtId="0" fontId="28" fillId="0" borderId="0" xfId="0" applyFont="1"/>
    <xf numFmtId="0" fontId="23" fillId="0" borderId="0" xfId="0" applyFont="1"/>
    <xf numFmtId="0" fontId="21" fillId="35" borderId="0" xfId="49" applyAlignment="1">
      <alignment horizontal="center" vertical="top" wrapText="1"/>
    </xf>
    <xf numFmtId="2" fontId="0" fillId="37" borderId="0" xfId="51" quotePrefix="1" applyFont="1" applyAlignment="1" applyProtection="1">
      <alignment vertical="top"/>
      <protection locked="0"/>
    </xf>
    <xf numFmtId="2" fontId="0" fillId="37" borderId="0" xfId="51" applyFont="1" applyAlignment="1" applyProtection="1">
      <alignment vertical="top"/>
      <protection locked="0"/>
    </xf>
    <xf numFmtId="1" fontId="19" fillId="0" borderId="0" xfId="53" applyFill="1" applyAlignment="1" applyProtection="1">
      <alignment horizontal="center"/>
      <protection locked="0"/>
    </xf>
    <xf numFmtId="3" fontId="0" fillId="0" borderId="0" xfId="0" applyNumberFormat="1"/>
    <xf numFmtId="0" fontId="21" fillId="35" borderId="0" xfId="49" applyAlignment="1">
      <alignment horizontal="left" vertical="top" wrapText="1"/>
    </xf>
    <xf numFmtId="3" fontId="19" fillId="37" borderId="0" xfId="51" applyNumberFormat="1" applyAlignment="1" applyProtection="1">
      <alignment horizontal="right"/>
      <protection locked="0"/>
    </xf>
    <xf numFmtId="0" fontId="19" fillId="0" borderId="0" xfId="50" applyFill="1" applyAlignment="1">
      <alignment horizontal="left"/>
    </xf>
    <xf numFmtId="1" fontId="0" fillId="0" borderId="0" xfId="0" applyNumberFormat="1"/>
    <xf numFmtId="1" fontId="22" fillId="0" borderId="0" xfId="0" applyNumberFormat="1" applyFont="1"/>
    <xf numFmtId="164" fontId="24" fillId="0" borderId="0" xfId="0" applyNumberFormat="1" applyFont="1"/>
    <xf numFmtId="2" fontId="19" fillId="33" borderId="0" xfId="50" applyNumberFormat="1"/>
    <xf numFmtId="1" fontId="21" fillId="0" borderId="0" xfId="53" applyFont="1" applyFill="1" applyAlignment="1">
      <alignment horizontal="center" vertical="top"/>
    </xf>
    <xf numFmtId="0" fontId="20" fillId="34" borderId="0" xfId="1" quotePrefix="1"/>
    <xf numFmtId="3" fontId="19" fillId="33" borderId="0" xfId="50" applyNumberFormat="1"/>
    <xf numFmtId="1" fontId="0" fillId="39" borderId="0" xfId="53" applyFont="1" applyAlignment="1" applyProtection="1">
      <alignment horizontal="center" vertical="top"/>
      <protection locked="0"/>
    </xf>
    <xf numFmtId="0" fontId="29" fillId="0" borderId="0" xfId="0" applyFont="1"/>
    <xf numFmtId="1" fontId="0" fillId="39" borderId="0" xfId="51" applyNumberFormat="1" applyFont="1" applyFill="1" applyAlignment="1">
      <alignment horizontal="center"/>
    </xf>
    <xf numFmtId="0" fontId="21" fillId="0" borderId="0" xfId="48" applyFill="1"/>
    <xf numFmtId="0" fontId="21" fillId="0" borderId="0" xfId="49" applyFill="1"/>
    <xf numFmtId="0" fontId="21" fillId="35" borderId="0" xfId="49" applyAlignment="1">
      <alignment vertical="top" wrapText="1"/>
    </xf>
    <xf numFmtId="0" fontId="21" fillId="35" borderId="0" xfId="49" applyAlignment="1">
      <alignment vertical="top"/>
    </xf>
    <xf numFmtId="0" fontId="0" fillId="41" borderId="0" xfId="0" applyFill="1" applyAlignment="1">
      <alignment horizontal="left"/>
    </xf>
    <xf numFmtId="0" fontId="21" fillId="34" borderId="0" xfId="1" applyFont="1"/>
    <xf numFmtId="0" fontId="21" fillId="0" borderId="0" xfId="1" applyFont="1" applyFill="1"/>
    <xf numFmtId="0" fontId="21" fillId="34" borderId="0" xfId="1" applyFont="1" applyAlignment="1">
      <alignment horizontal="left"/>
    </xf>
    <xf numFmtId="0" fontId="21" fillId="41" borderId="0" xfId="0" applyFont="1" applyFill="1"/>
    <xf numFmtId="0" fontId="21" fillId="35" borderId="0" xfId="0" applyFont="1" applyFill="1"/>
    <xf numFmtId="3" fontId="0" fillId="37" borderId="0" xfId="51" applyNumberFormat="1" applyFont="1"/>
    <xf numFmtId="3" fontId="0" fillId="42" borderId="0" xfId="51" applyNumberFormat="1" applyFont="1" applyFill="1"/>
    <xf numFmtId="10" fontId="0" fillId="39" borderId="0" xfId="53" applyNumberFormat="1" applyFont="1" applyAlignment="1" applyProtection="1">
      <alignment horizontal="right"/>
      <protection locked="0"/>
    </xf>
    <xf numFmtId="0" fontId="21" fillId="41" borderId="0" xfId="0" applyFont="1" applyFill="1" applyAlignment="1">
      <alignment horizontal="right"/>
    </xf>
    <xf numFmtId="0" fontId="21" fillId="41" borderId="0" xfId="48" applyFill="1" applyAlignment="1">
      <alignment horizontal="left"/>
    </xf>
    <xf numFmtId="0" fontId="21" fillId="41" borderId="0" xfId="48" applyFill="1" applyAlignment="1">
      <alignment horizontal="right"/>
    </xf>
    <xf numFmtId="4" fontId="19" fillId="39" borderId="0" xfId="51" applyNumberFormat="1" applyFill="1" applyAlignment="1">
      <alignment horizontal="right"/>
    </xf>
    <xf numFmtId="0" fontId="21" fillId="35" borderId="0" xfId="49" applyAlignment="1">
      <alignment horizontal="right" vertical="top" wrapText="1"/>
    </xf>
    <xf numFmtId="3" fontId="21" fillId="41" borderId="0" xfId="48" applyNumberFormat="1" applyFill="1" applyAlignment="1">
      <alignment horizontal="left"/>
    </xf>
    <xf numFmtId="3" fontId="21" fillId="36" borderId="0" xfId="48" applyNumberFormat="1" applyAlignment="1">
      <alignment horizontal="center"/>
    </xf>
    <xf numFmtId="3" fontId="21" fillId="35" borderId="0" xfId="49" applyNumberFormat="1" applyAlignment="1">
      <alignment horizontal="left"/>
    </xf>
    <xf numFmtId="3" fontId="21" fillId="35" borderId="0" xfId="49" applyNumberFormat="1"/>
    <xf numFmtId="4" fontId="0" fillId="0" borderId="0" xfId="0" applyNumberFormat="1"/>
    <xf numFmtId="10" fontId="0" fillId="38" borderId="0" xfId="0" applyNumberFormat="1" applyFill="1"/>
    <xf numFmtId="3" fontId="0" fillId="38" borderId="0" xfId="0" applyNumberFormat="1" applyFill="1"/>
    <xf numFmtId="4" fontId="0" fillId="38" borderId="0" xfId="0" applyNumberFormat="1" applyFill="1"/>
    <xf numFmtId="9" fontId="0" fillId="38" borderId="0" xfId="0" applyNumberFormat="1" applyFill="1"/>
    <xf numFmtId="169" fontId="19" fillId="40" borderId="0" xfId="54" applyNumberFormat="1" applyAlignment="1">
      <alignment horizontal="right"/>
    </xf>
    <xf numFmtId="0" fontId="31" fillId="0" borderId="0" xfId="0" applyFont="1"/>
    <xf numFmtId="0" fontId="32" fillId="0" borderId="0" xfId="0" applyFont="1"/>
    <xf numFmtId="0" fontId="33" fillId="0" borderId="0" xfId="0" applyFont="1"/>
    <xf numFmtId="2" fontId="32" fillId="0" borderId="0" xfId="0" applyNumberFormat="1" applyFont="1"/>
    <xf numFmtId="3" fontId="32" fillId="42" borderId="0" xfId="0" applyNumberFormat="1" applyFont="1" applyFill="1"/>
    <xf numFmtId="3" fontId="32" fillId="38" borderId="0" xfId="52" applyNumberFormat="1" applyFont="1" applyAlignment="1">
      <alignment horizontal="right"/>
    </xf>
    <xf numFmtId="3" fontId="19" fillId="38" borderId="0" xfId="51" applyNumberFormat="1" applyFill="1" applyAlignment="1" applyProtection="1">
      <alignment horizontal="right"/>
      <protection locked="0"/>
    </xf>
    <xf numFmtId="2" fontId="0" fillId="0" borderId="0" xfId="0" applyNumberFormat="1"/>
    <xf numFmtId="0" fontId="34" fillId="36" borderId="0" xfId="48" applyFont="1"/>
    <xf numFmtId="0" fontId="35" fillId="34" borderId="0" xfId="1" applyFont="1"/>
    <xf numFmtId="0" fontId="21" fillId="41" borderId="11" xfId="48" applyFill="1" applyBorder="1" applyAlignment="1">
      <alignment vertical="top"/>
    </xf>
    <xf numFmtId="0" fontId="21" fillId="41" borderId="12" xfId="48" applyFill="1" applyBorder="1" applyAlignment="1">
      <alignment vertical="top"/>
    </xf>
    <xf numFmtId="0" fontId="35" fillId="34" borderId="0" xfId="1" applyFont="1" applyAlignment="1">
      <alignment horizontal="right"/>
    </xf>
    <xf numFmtId="4" fontId="0" fillId="0" borderId="0" xfId="0" applyNumberFormat="1" applyAlignment="1">
      <alignment horizontal="right"/>
    </xf>
    <xf numFmtId="2" fontId="0" fillId="37" borderId="0" xfId="51" applyFont="1" applyAlignment="1" applyProtection="1">
      <alignment horizontal="left"/>
      <protection locked="0"/>
    </xf>
    <xf numFmtId="2" fontId="23" fillId="37" borderId="0" xfId="51" applyFont="1" applyAlignment="1" applyProtection="1">
      <alignment horizontal="left"/>
      <protection locked="0"/>
    </xf>
    <xf numFmtId="0" fontId="23" fillId="37" borderId="0" xfId="51" applyNumberFormat="1" applyFont="1" applyAlignment="1" applyProtection="1">
      <alignment horizontal="center"/>
      <protection locked="0"/>
    </xf>
    <xf numFmtId="0" fontId="19" fillId="37" borderId="0" xfId="51" applyNumberFormat="1" applyAlignment="1" applyProtection="1">
      <alignment horizontal="center"/>
      <protection locked="0"/>
    </xf>
    <xf numFmtId="3" fontId="19" fillId="37" borderId="0" xfId="51" applyNumberFormat="1" applyAlignment="1" applyProtection="1">
      <alignment horizontal="center"/>
      <protection locked="0"/>
    </xf>
    <xf numFmtId="3" fontId="0" fillId="0" borderId="0" xfId="0" applyNumberFormat="1" applyAlignment="1">
      <alignment horizontal="right"/>
    </xf>
    <xf numFmtId="3" fontId="19" fillId="38" borderId="18" xfId="52" applyNumberFormat="1" applyBorder="1"/>
    <xf numFmtId="3" fontId="19" fillId="38" borderId="19" xfId="52" applyNumberFormat="1" applyBorder="1"/>
    <xf numFmtId="3" fontId="19" fillId="38" borderId="20" xfId="52" applyNumberFormat="1" applyBorder="1"/>
    <xf numFmtId="2" fontId="0" fillId="37" borderId="20" xfId="51" applyFont="1" applyBorder="1" applyAlignment="1" applyProtection="1">
      <alignment horizontal="left"/>
      <protection locked="0"/>
    </xf>
    <xf numFmtId="2" fontId="23" fillId="37" borderId="20" xfId="51" applyFont="1" applyBorder="1" applyAlignment="1" applyProtection="1">
      <alignment horizontal="left"/>
      <protection locked="0"/>
    </xf>
    <xf numFmtId="0" fontId="23" fillId="37" borderId="20" xfId="51" applyNumberFormat="1" applyFont="1" applyBorder="1" applyAlignment="1" applyProtection="1">
      <alignment horizontal="center"/>
      <protection locked="0"/>
    </xf>
    <xf numFmtId="3" fontId="19" fillId="38" borderId="20" xfId="51" applyNumberFormat="1" applyFill="1" applyBorder="1" applyAlignment="1" applyProtection="1">
      <alignment horizontal="right"/>
      <protection locked="0"/>
    </xf>
    <xf numFmtId="0" fontId="19" fillId="37" borderId="20" xfId="51" applyNumberFormat="1" applyBorder="1" applyAlignment="1" applyProtection="1">
      <alignment horizontal="center"/>
      <protection locked="0"/>
    </xf>
    <xf numFmtId="3" fontId="19" fillId="37" borderId="20" xfId="51" applyNumberFormat="1" applyBorder="1" applyAlignment="1" applyProtection="1">
      <alignment horizontal="center"/>
      <protection locked="0"/>
    </xf>
    <xf numFmtId="3" fontId="19" fillId="37" borderId="20" xfId="51" applyNumberFormat="1" applyBorder="1" applyAlignment="1" applyProtection="1">
      <alignment horizontal="right"/>
      <protection locked="0"/>
    </xf>
    <xf numFmtId="3" fontId="19" fillId="38" borderId="21" xfId="52" applyNumberFormat="1" applyBorder="1"/>
    <xf numFmtId="3" fontId="19" fillId="38" borderId="22" xfId="52" applyNumberFormat="1" applyBorder="1"/>
    <xf numFmtId="3" fontId="19" fillId="38" borderId="23" xfId="52" applyNumberFormat="1" applyBorder="1"/>
    <xf numFmtId="3" fontId="21" fillId="35" borderId="0" xfId="49" applyNumberFormat="1" applyAlignment="1">
      <alignment horizontal="right"/>
    </xf>
    <xf numFmtId="3" fontId="19" fillId="33" borderId="0" xfId="50" applyNumberFormat="1" applyAlignment="1">
      <alignment horizontal="right"/>
    </xf>
    <xf numFmtId="4" fontId="19" fillId="38" borderId="0" xfId="52" applyNumberFormat="1"/>
    <xf numFmtId="4" fontId="19" fillId="0" borderId="0" xfId="52" applyNumberFormat="1" applyFill="1"/>
    <xf numFmtId="170" fontId="0" fillId="0" borderId="0" xfId="0" applyNumberFormat="1"/>
    <xf numFmtId="3" fontId="0" fillId="0" borderId="0" xfId="0" applyNumberFormat="1" applyAlignment="1">
      <alignment horizontal="center"/>
    </xf>
    <xf numFmtId="3" fontId="19" fillId="38" borderId="24" xfId="52" applyNumberFormat="1" applyBorder="1"/>
    <xf numFmtId="4" fontId="23" fillId="0" borderId="0" xfId="0" applyNumberFormat="1" applyFont="1"/>
    <xf numFmtId="0" fontId="36" fillId="34" borderId="0" xfId="1" applyFont="1" applyAlignment="1">
      <alignment horizontal="left"/>
    </xf>
    <xf numFmtId="0" fontId="36" fillId="34" borderId="0" xfId="1" applyFont="1" applyAlignment="1">
      <alignment horizontal="right"/>
    </xf>
    <xf numFmtId="3" fontId="36" fillId="41" borderId="0" xfId="0" applyNumberFormat="1" applyFont="1" applyFill="1" applyAlignment="1">
      <alignment horizontal="left"/>
    </xf>
    <xf numFmtId="0" fontId="36" fillId="41" borderId="0" xfId="0" applyFont="1" applyFill="1" applyAlignment="1">
      <alignment horizontal="left"/>
    </xf>
    <xf numFmtId="0" fontId="36" fillId="41" borderId="0" xfId="0" applyFont="1" applyFill="1" applyAlignment="1">
      <alignment horizontal="right"/>
    </xf>
    <xf numFmtId="0" fontId="36" fillId="35" borderId="0" xfId="0" applyFont="1" applyFill="1"/>
    <xf numFmtId="3" fontId="36" fillId="35" borderId="0" xfId="0" applyNumberFormat="1" applyFont="1" applyFill="1" applyAlignment="1">
      <alignment horizontal="right"/>
    </xf>
    <xf numFmtId="3" fontId="36" fillId="35" borderId="0" xfId="0" applyNumberFormat="1" applyFont="1" applyFill="1" applyAlignment="1">
      <alignment horizontal="left"/>
    </xf>
    <xf numFmtId="0" fontId="32" fillId="0" borderId="0" xfId="0" applyFont="1" applyAlignment="1">
      <alignment horizontal="left"/>
    </xf>
    <xf numFmtId="3" fontId="32" fillId="0" borderId="0" xfId="0" applyNumberFormat="1" applyFont="1" applyAlignment="1">
      <alignment horizontal="left"/>
    </xf>
    <xf numFmtId="3" fontId="32" fillId="0" borderId="0" xfId="0" applyNumberFormat="1" applyFont="1"/>
    <xf numFmtId="0" fontId="36" fillId="43" borderId="0" xfId="1" applyFont="1" applyFill="1" applyAlignment="1">
      <alignment horizontal="left"/>
    </xf>
    <xf numFmtId="0" fontId="32" fillId="43" borderId="0" xfId="0" applyFont="1" applyFill="1"/>
    <xf numFmtId="3" fontId="36" fillId="35" borderId="0" xfId="0" applyNumberFormat="1" applyFont="1" applyFill="1"/>
    <xf numFmtId="3" fontId="32" fillId="38" borderId="0" xfId="52" applyNumberFormat="1" applyFont="1"/>
    <xf numFmtId="3" fontId="32" fillId="37" borderId="0" xfId="51" applyNumberFormat="1" applyFont="1" applyProtection="1">
      <protection locked="0"/>
    </xf>
    <xf numFmtId="3" fontId="23" fillId="0" borderId="0" xfId="0" applyNumberFormat="1" applyFont="1"/>
    <xf numFmtId="0" fontId="32" fillId="44" borderId="0" xfId="0" applyFont="1" applyFill="1"/>
    <xf numFmtId="9" fontId="32" fillId="0" borderId="0" xfId="0" applyNumberFormat="1" applyFont="1"/>
    <xf numFmtId="0" fontId="37" fillId="44" borderId="0" xfId="0" applyFont="1" applyFill="1"/>
    <xf numFmtId="0" fontId="38" fillId="44" borderId="0" xfId="0" applyFont="1" applyFill="1"/>
    <xf numFmtId="169" fontId="0" fillId="0" borderId="0" xfId="0" applyNumberFormat="1"/>
    <xf numFmtId="3" fontId="32" fillId="37" borderId="0" xfId="51" applyNumberFormat="1" applyFont="1" applyAlignment="1" applyProtection="1">
      <alignment horizontal="right"/>
      <protection locked="0"/>
    </xf>
    <xf numFmtId="171" fontId="23" fillId="0" borderId="0" xfId="0" applyNumberFormat="1" applyFont="1"/>
    <xf numFmtId="1" fontId="32" fillId="0" borderId="0" xfId="0" applyNumberFormat="1" applyFont="1"/>
    <xf numFmtId="10" fontId="32" fillId="0" borderId="0" xfId="0" applyNumberFormat="1" applyFont="1"/>
    <xf numFmtId="0" fontId="0" fillId="44" borderId="0" xfId="0" applyFill="1"/>
    <xf numFmtId="0" fontId="26" fillId="44" borderId="0" xfId="0" applyFont="1" applyFill="1"/>
    <xf numFmtId="0" fontId="25" fillId="44" borderId="0" xfId="0" applyFont="1" applyFill="1"/>
    <xf numFmtId="0" fontId="0" fillId="44" borderId="0" xfId="0" applyFill="1" applyAlignment="1">
      <alignment horizontal="center"/>
    </xf>
    <xf numFmtId="0" fontId="21" fillId="41" borderId="26" xfId="48" applyFill="1" applyBorder="1" applyAlignment="1">
      <alignment vertical="top"/>
    </xf>
    <xf numFmtId="0" fontId="0" fillId="44" borderId="26" xfId="0" applyFill="1" applyBorder="1"/>
    <xf numFmtId="0" fontId="0" fillId="44" borderId="27" xfId="0" applyFill="1" applyBorder="1"/>
    <xf numFmtId="0" fontId="0" fillId="44" borderId="28" xfId="0" applyFill="1" applyBorder="1"/>
    <xf numFmtId="169" fontId="19" fillId="40" borderId="20" xfId="54" applyNumberFormat="1" applyBorder="1" applyAlignment="1">
      <alignment horizontal="right"/>
    </xf>
    <xf numFmtId="10" fontId="23" fillId="0" borderId="0" xfId="0" applyNumberFormat="1" applyFont="1"/>
    <xf numFmtId="9" fontId="19" fillId="37" borderId="0" xfId="51" applyNumberFormat="1" applyProtection="1">
      <protection locked="0"/>
    </xf>
    <xf numFmtId="0" fontId="39" fillId="34" borderId="0" xfId="1" applyFont="1"/>
    <xf numFmtId="0" fontId="40" fillId="36" borderId="0" xfId="48" applyFont="1"/>
    <xf numFmtId="3" fontId="19" fillId="38" borderId="25" xfId="52" applyNumberFormat="1" applyBorder="1"/>
    <xf numFmtId="3" fontId="19" fillId="38" borderId="16" xfId="52" applyNumberFormat="1" applyBorder="1"/>
    <xf numFmtId="3" fontId="19" fillId="38" borderId="17" xfId="52" applyNumberFormat="1" applyBorder="1"/>
    <xf numFmtId="0" fontId="32" fillId="42" borderId="0" xfId="0" applyFont="1" applyFill="1" applyAlignment="1">
      <alignment horizontal="left" wrapText="1"/>
    </xf>
  </cellXfs>
  <cellStyles count="55">
    <cellStyle name="20% - Accent1" xfId="25" builtinId="30" hidden="1"/>
    <cellStyle name="20% - Accent2" xfId="29" builtinId="34" hidden="1"/>
    <cellStyle name="20% - Accent3" xfId="33" builtinId="38" hidden="1"/>
    <cellStyle name="20% - Accent4" xfId="37" builtinId="42" hidden="1"/>
    <cellStyle name="20% - Accent5" xfId="41" builtinId="46" hidden="1"/>
    <cellStyle name="20% - Accent6" xfId="45" builtinId="50" hidden="1"/>
    <cellStyle name="40% - Accent1" xfId="26" builtinId="31" hidden="1"/>
    <cellStyle name="40% - Accent2" xfId="30" builtinId="35" hidden="1"/>
    <cellStyle name="40% - Accent3" xfId="34" builtinId="39" hidden="1"/>
    <cellStyle name="40% - Accent4" xfId="38" builtinId="43" hidden="1"/>
    <cellStyle name="40% - Accent5" xfId="42" builtinId="47" hidden="1"/>
    <cellStyle name="40% - Accent6" xfId="46" builtinId="51" hidden="1"/>
    <cellStyle name="60% - Accent1" xfId="27" builtinId="32" hidden="1"/>
    <cellStyle name="60% - Accent2" xfId="31" builtinId="36" hidden="1"/>
    <cellStyle name="60% - Accent3" xfId="35" builtinId="40" hidden="1"/>
    <cellStyle name="60% - Accent4" xfId="39" builtinId="44" hidden="1"/>
    <cellStyle name="60% - Accent5" xfId="43" builtinId="48" hidden="1"/>
    <cellStyle name="60% - Accent6" xfId="47" builtinId="52" hidden="1"/>
    <cellStyle name="Accent1" xfId="24" builtinId="29" hidden="1"/>
    <cellStyle name="Accent2" xfId="28" builtinId="33" hidden="1"/>
    <cellStyle name="Accent3" xfId="32" builtinId="37" hidden="1"/>
    <cellStyle name="Accent4" xfId="36" builtinId="41" hidden="1"/>
    <cellStyle name="Accent5" xfId="40" builtinId="45" hidden="1"/>
    <cellStyle name="Accent6" xfId="44" builtinId="49" hidden="1"/>
    <cellStyle name="Bad" xfId="13" builtinId="27" hidden="1"/>
    <cellStyle name="Calculation" xfId="17" builtinId="22" hidden="1"/>
    <cellStyle name="Calculation Cell" xfId="52" xr:uid="{00000000-0005-0000-0000-00001A000000}"/>
    <cellStyle name="Check Cell" xfId="19" builtinId="23" hidden="1"/>
    <cellStyle name="Comma" xfId="2" builtinId="3" hidden="1"/>
    <cellStyle name="Comma [0]" xfId="3" builtinId="6" hidden="1"/>
    <cellStyle name="Currency" xfId="4" builtinId="4" hidden="1"/>
    <cellStyle name="Currency [0]" xfId="5" builtinId="7" hidden="1"/>
    <cellStyle name="Explanatory Text" xfId="22" builtinId="53" hidden="1"/>
    <cellStyle name="Good" xfId="12" builtinId="26" hidden="1"/>
    <cellStyle name="Header 1" xfId="1" xr:uid="{00000000-0005-0000-0000-000022000000}"/>
    <cellStyle name="Header 2" xfId="48" xr:uid="{00000000-0005-0000-0000-000023000000}"/>
    <cellStyle name="Heading 1" xfId="8" builtinId="16" hidden="1"/>
    <cellStyle name="Heading 2" xfId="9" builtinId="17" hidden="1"/>
    <cellStyle name="Heading 3" xfId="10" builtinId="18" hidden="1"/>
    <cellStyle name="Heading 4" xfId="11" builtinId="19" hidden="1"/>
    <cellStyle name="Input" xfId="15" builtinId="20" hidden="1"/>
    <cellStyle name="Input Cell" xfId="51" xr:uid="{00000000-0005-0000-0000-000029000000}"/>
    <cellStyle name="Linked Cell" xfId="18" builtinId="24" hidden="1"/>
    <cellStyle name="Neutral" xfId="14" builtinId="28" hidden="1"/>
    <cellStyle name="Normal" xfId="0" builtinId="0" customBuiltin="1"/>
    <cellStyle name="Note" xfId="21" builtinId="10" hidden="1"/>
    <cellStyle name="Output" xfId="16" builtinId="21" hidden="1"/>
    <cellStyle name="Output Cell" xfId="54" xr:uid="{00000000-0005-0000-0000-00002F000000}"/>
    <cellStyle name="Parameter Cell" xfId="53" xr:uid="{00000000-0005-0000-0000-000030000000}"/>
    <cellStyle name="Percent" xfId="6" builtinId="5" hidden="1"/>
    <cellStyle name="Table Header" xfId="49" xr:uid="{00000000-0005-0000-0000-000032000000}"/>
    <cellStyle name="Table Row Name" xfId="50" xr:uid="{00000000-0005-0000-0000-000033000000}"/>
    <cellStyle name="Title" xfId="7" builtinId="15" hidden="1"/>
    <cellStyle name="Total" xfId="23" builtinId="25" hidden="1"/>
    <cellStyle name="Warning Text" xfId="20" builtinId="11" hidden="1"/>
  </cellStyles>
  <dxfs count="6">
    <dxf>
      <font>
        <color rgb="FF9C0006"/>
      </font>
    </dxf>
    <dxf>
      <font>
        <b/>
        <i val="0"/>
        <color rgb="FF9C0006"/>
      </font>
      <fill>
        <patternFill>
          <bgColor rgb="FFF6C1D1"/>
        </patternFill>
      </fill>
    </dxf>
    <dxf>
      <font>
        <b/>
        <i val="0"/>
        <color rgb="FF9C0006"/>
      </font>
      <fill>
        <patternFill>
          <bgColor rgb="FFF6C1D1"/>
        </patternFill>
      </fill>
    </dxf>
    <dxf>
      <font>
        <b/>
        <i val="0"/>
        <color rgb="FF9C0006"/>
      </font>
      <fill>
        <patternFill>
          <bgColor rgb="FFF6C1D1"/>
        </patternFill>
      </fill>
    </dxf>
    <dxf>
      <font>
        <b/>
        <i val="0"/>
        <color rgb="FF9C0006"/>
      </font>
      <fill>
        <patternFill>
          <bgColor rgb="FFF6C1D1"/>
        </patternFill>
      </fill>
    </dxf>
    <dxf>
      <font>
        <b/>
        <i val="0"/>
        <color rgb="FF9C0006"/>
      </font>
      <fill>
        <patternFill>
          <bgColor rgb="FFF6C1D1"/>
        </patternFill>
      </fill>
    </dxf>
  </dxfs>
  <tableStyles count="0" defaultTableStyle="TableStyleMedium2" defaultPivotStyle="PivotStyleLight16"/>
  <colors>
    <mruColors>
      <color rgb="FF9EC0DB"/>
      <color rgb="FF268BAA"/>
      <color rgb="FF595959"/>
      <color rgb="FFE0D4A4"/>
      <color rgb="FFFFC222"/>
      <color rgb="FF696A6D"/>
      <color rgb="FFF37421"/>
      <color rgb="FF82859C"/>
      <color rgb="FF008699"/>
      <color rgb="FFC412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'R1 Interface and results'!$B$30</c:f>
              <c:strCache>
                <c:ptCount val="1"/>
                <c:pt idx="0">
                  <c:v>Option 1</c:v>
                </c:pt>
              </c:strCache>
            </c:strRef>
          </c:tx>
          <c:spPr>
            <a:solidFill>
              <a:srgbClr val="00869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results'!$F$29</c:f>
              <c:strCache>
                <c:ptCount val="1"/>
                <c:pt idx="0">
                  <c:v>Weighted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results'!$C$30:$F$30</c15:sqref>
                  </c15:fullRef>
                </c:ext>
              </c:extLst>
              <c:f>'R1 Interface and results'!$F$30</c:f>
              <c:numCache>
                <c:formatCode>#,###,###</c:formatCode>
                <c:ptCount val="1"/>
                <c:pt idx="0">
                  <c:v>686.5108454677387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4-421F-83B0-4684E6CFB52A}"/>
            </c:ext>
          </c:extLst>
        </c:ser>
        <c:ser>
          <c:idx val="1"/>
          <c:order val="1"/>
          <c:tx>
            <c:strRef>
              <c:f>'R1 Interface and results'!$B$31</c:f>
              <c:strCache>
                <c:ptCount val="1"/>
                <c:pt idx="0">
                  <c:v>Option 2</c:v>
                </c:pt>
              </c:strCache>
            </c:strRef>
          </c:tx>
          <c:spPr>
            <a:solidFill>
              <a:srgbClr val="696A6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results'!$F$29</c:f>
              <c:strCache>
                <c:ptCount val="1"/>
                <c:pt idx="0">
                  <c:v>Weighted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results'!$C$31:$F$31</c15:sqref>
                  </c15:fullRef>
                </c:ext>
              </c:extLst>
              <c:f>'R1 Interface and results'!$F$31</c:f>
              <c:numCache>
                <c:formatCode>#,###,###</c:formatCode>
                <c:ptCount val="1"/>
                <c:pt idx="0">
                  <c:v>578.75757033063189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A4-421F-83B0-4684E6CFB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19194527"/>
        <c:axId val="619195359"/>
      </c:barChart>
      <c:catAx>
        <c:axId val="61919452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low"/>
        <c:crossAx val="619195359"/>
        <c:crosses val="autoZero"/>
        <c:auto val="1"/>
        <c:lblAlgn val="ctr"/>
        <c:lblOffset val="100"/>
        <c:noMultiLvlLbl val="0"/>
      </c:catAx>
      <c:valAx>
        <c:axId val="61919535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$millions, 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#,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194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47062554680665"/>
          <c:y val="5.1103368176538912E-2"/>
          <c:w val="0.80473818897637794"/>
          <c:h val="0.6274158413125188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'R2 Charts'!$W$30</c:f>
              <c:strCache>
                <c:ptCount val="1"/>
                <c:pt idx="0">
                  <c:v>Transmission capex</c:v>
                </c:pt>
              </c:strCache>
            </c:strRef>
          </c:tx>
          <c:spPr>
            <a:solidFill>
              <a:srgbClr val="C41230"/>
            </a:solidFill>
            <a:ln>
              <a:noFill/>
            </a:ln>
            <a:effectLst/>
          </c:spPr>
          <c:invertIfNegative val="0"/>
          <c:cat>
            <c:strRef>
              <c:f>'R2 Charts'!$V$31:$V$32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Charts'!$W$31:$W$32</c:f>
              <c:numCache>
                <c:formatCode>#,##0</c:formatCode>
                <c:ptCount val="2"/>
                <c:pt idx="0">
                  <c:v>-1833.0765239407849</c:v>
                </c:pt>
                <c:pt idx="1">
                  <c:v>-2111.1523768865159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DF3A-4E05-A8A1-0843C0F15A9C}"/>
            </c:ext>
          </c:extLst>
        </c:ser>
        <c:ser>
          <c:idx val="1"/>
          <c:order val="1"/>
          <c:tx>
            <c:strRef>
              <c:f>'R2 Charts'!$X$30</c:f>
              <c:strCache>
                <c:ptCount val="1"/>
                <c:pt idx="0">
                  <c:v>Transmission opex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'R2 Charts'!$V$31:$V$32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Charts'!$X$31:$X$32</c:f>
              <c:numCache>
                <c:formatCode>#,##0</c:formatCode>
                <c:ptCount val="2"/>
                <c:pt idx="0">
                  <c:v>-211.00862477391289</c:v>
                </c:pt>
                <c:pt idx="1">
                  <c:v>-235.07816336896011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DF3A-4E05-A8A1-0843C0F15A9C}"/>
            </c:ext>
          </c:extLst>
        </c:ser>
        <c:ser>
          <c:idx val="2"/>
          <c:order val="2"/>
          <c:tx>
            <c:strRef>
              <c:f>'R2 Charts'!$Y$30</c:f>
              <c:strCache>
                <c:ptCount val="1"/>
                <c:pt idx="0">
                  <c:v>Avoided unserved energy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'R2 Charts'!$V$31:$V$32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Charts'!$Y$31:$Y$32</c:f>
              <c:numCache>
                <c:formatCode>#,##0</c:formatCode>
                <c:ptCount val="2"/>
                <c:pt idx="0">
                  <c:v>-13.359721973741008</c:v>
                </c:pt>
                <c:pt idx="1">
                  <c:v>-17.790113806067023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DF3A-4E05-A8A1-0843C0F15A9C}"/>
            </c:ext>
          </c:extLst>
        </c:ser>
        <c:ser>
          <c:idx val="3"/>
          <c:order val="3"/>
          <c:tx>
            <c:strRef>
              <c:f>'R2 Charts'!$Z$30</c:f>
              <c:strCache>
                <c:ptCount val="1"/>
                <c:pt idx="0">
                  <c:v>Avoided REZ transmission capex</c:v>
                </c:pt>
              </c:strCache>
            </c:strRef>
          </c:tx>
          <c:spPr>
            <a:solidFill>
              <a:srgbClr val="F37421"/>
            </a:solidFill>
            <a:ln>
              <a:noFill/>
            </a:ln>
            <a:effectLst/>
          </c:spPr>
          <c:invertIfNegative val="0"/>
          <c:cat>
            <c:strRef>
              <c:f>'R2 Charts'!$V$31:$V$32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Charts'!$Z$31:$Z$32</c:f>
              <c:numCache>
                <c:formatCode>#,##0</c:formatCode>
                <c:ptCount val="2"/>
                <c:pt idx="0">
                  <c:v>220.07766714290483</c:v>
                </c:pt>
                <c:pt idx="1">
                  <c:v>232.42535525581204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DF3A-4E05-A8A1-0843C0F15A9C}"/>
            </c:ext>
          </c:extLst>
        </c:ser>
        <c:ser>
          <c:idx val="4"/>
          <c:order val="4"/>
          <c:tx>
            <c:strRef>
              <c:f>'R2 Charts'!$AA$30</c:f>
              <c:strCache>
                <c:ptCount val="1"/>
                <c:pt idx="0">
                  <c:v>Avoided fuel costs</c:v>
                </c:pt>
              </c:strCache>
            </c:strRef>
          </c:tx>
          <c:spPr>
            <a:solidFill>
              <a:srgbClr val="008699"/>
            </a:solidFill>
            <a:ln>
              <a:noFill/>
            </a:ln>
            <a:effectLst/>
          </c:spPr>
          <c:invertIfNegative val="0"/>
          <c:cat>
            <c:strRef>
              <c:f>'R2 Charts'!$V$31:$V$32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Charts'!$AA$31:$AA$32</c:f>
              <c:numCache>
                <c:formatCode>#,##0</c:formatCode>
                <c:ptCount val="2"/>
                <c:pt idx="0">
                  <c:v>1124.3029348587017</c:v>
                </c:pt>
                <c:pt idx="1">
                  <c:v>1035.2386664604385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DF3A-4E05-A8A1-0843C0F15A9C}"/>
            </c:ext>
          </c:extLst>
        </c:ser>
        <c:ser>
          <c:idx val="5"/>
          <c:order val="5"/>
          <c:tx>
            <c:strRef>
              <c:f>'R2 Charts'!$AB$30</c:f>
              <c:strCache>
                <c:ptCount val="1"/>
                <c:pt idx="0">
                  <c:v>Avoided voluntary load curtailment 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'R2 Charts'!$V$31:$V$32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Charts'!$AB$31:$AB$32</c:f>
              <c:numCache>
                <c:formatCode>#,##0</c:formatCode>
                <c:ptCount val="2"/>
                <c:pt idx="0">
                  <c:v>24.586927268299036</c:v>
                </c:pt>
                <c:pt idx="1">
                  <c:v>26.526708237491015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DF3A-4E05-A8A1-0843C0F15A9C}"/>
            </c:ext>
          </c:extLst>
        </c:ser>
        <c:ser>
          <c:idx val="6"/>
          <c:order val="6"/>
          <c:tx>
            <c:strRef>
              <c:f>'R2 Charts'!$AC$30</c:f>
              <c:strCache>
                <c:ptCount val="1"/>
                <c:pt idx="0">
                  <c:v>Avoided generation/storage costs (excl. fuel costs)</c:v>
                </c:pt>
              </c:strCache>
            </c:strRef>
          </c:tx>
          <c:spPr>
            <a:solidFill>
              <a:srgbClr val="FFC222"/>
            </a:solidFill>
            <a:ln>
              <a:noFill/>
            </a:ln>
            <a:effectLst/>
          </c:spPr>
          <c:invertIfNegative val="0"/>
          <c:cat>
            <c:strRef>
              <c:f>'R2 Charts'!$V$31:$V$32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Charts'!$AC$31:$AC$32</c:f>
              <c:numCache>
                <c:formatCode>#,##0</c:formatCode>
                <c:ptCount val="2"/>
                <c:pt idx="0">
                  <c:v>2231.6238702955161</c:v>
                </c:pt>
                <c:pt idx="1">
                  <c:v>2608.5611668007386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DF3A-4E05-A8A1-0843C0F15A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373203375"/>
        <c:axId val="1373206703"/>
      </c:barChart>
      <c:scatterChart>
        <c:scatterStyle val="lineMarker"/>
        <c:varyColors val="0"/>
        <c:ser>
          <c:idx val="7"/>
          <c:order val="7"/>
          <c:tx>
            <c:strRef>
              <c:f>'R2 Charts'!$AD$30</c:f>
              <c:strCache>
                <c:ptCount val="1"/>
                <c:pt idx="0">
                  <c:v>NPV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strRef>
              <c:f>'R2 Charts'!$V$31:$V$32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xVal>
          <c:yVal>
            <c:numRef>
              <c:f>'R2 Charts'!$AD$31:$AD$32</c:f>
              <c:numCache>
                <c:formatCode>#,##0</c:formatCode>
                <c:ptCount val="2"/>
                <c:pt idx="0">
                  <c:v>1543.1465288769828</c:v>
                </c:pt>
                <c:pt idx="1">
                  <c:v>1538.731242692937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8-DF3A-4E05-A8A1-0843C0F15A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3203375"/>
        <c:axId val="1373206703"/>
      </c:scatterChart>
      <c:catAx>
        <c:axId val="137320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3206703"/>
        <c:crosses val="autoZero"/>
        <c:auto val="1"/>
        <c:lblAlgn val="ctr"/>
        <c:lblOffset val="100"/>
        <c:noMultiLvlLbl val="0"/>
      </c:catAx>
      <c:valAx>
        <c:axId val="1373206703"/>
        <c:scaling>
          <c:orientation val="minMax"/>
          <c:max val="40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3203375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4962713499241845"/>
          <c:y val="0.77003045351038457"/>
          <c:w val="0.8503728866151955"/>
          <c:h val="0.20209498202968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47062554680665"/>
          <c:y val="5.1103368176538912E-2"/>
          <c:w val="0.80473818897637794"/>
          <c:h val="0.6274158413125188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'R2 Charts'!$C$30</c:f>
              <c:strCache>
                <c:ptCount val="1"/>
                <c:pt idx="0">
                  <c:v>Transmission capex</c:v>
                </c:pt>
              </c:strCache>
            </c:strRef>
          </c:tx>
          <c:spPr>
            <a:solidFill>
              <a:srgbClr val="C41230"/>
            </a:solidFill>
            <a:ln>
              <a:noFill/>
            </a:ln>
            <a:effectLst/>
          </c:spPr>
          <c:invertIfNegative val="0"/>
          <c:cat>
            <c:strRef>
              <c:f>'R2 Charts'!$B$31:$B$32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Charts'!$C$31:$C$32</c:f>
              <c:numCache>
                <c:formatCode>#,##0</c:formatCode>
                <c:ptCount val="2"/>
                <c:pt idx="0">
                  <c:v>-1718.395560351659</c:v>
                </c:pt>
                <c:pt idx="1">
                  <c:v>-1996.4714132973907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14-4CB7-A74F-EC855D59DA0D}"/>
            </c:ext>
          </c:extLst>
        </c:ser>
        <c:ser>
          <c:idx val="1"/>
          <c:order val="1"/>
          <c:tx>
            <c:strRef>
              <c:f>'R2 Charts'!$D$30</c:f>
              <c:strCache>
                <c:ptCount val="1"/>
                <c:pt idx="0">
                  <c:v>Transmission opex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'R2 Charts'!$B$31:$B$32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Charts'!$D$31:$D$32</c:f>
              <c:numCache>
                <c:formatCode>#,##0</c:formatCode>
                <c:ptCount val="2"/>
                <c:pt idx="0">
                  <c:v>-193.22391458383683</c:v>
                </c:pt>
                <c:pt idx="1">
                  <c:v>-217.29345317888405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14-4CB7-A74F-EC855D59DA0D}"/>
            </c:ext>
          </c:extLst>
        </c:ser>
        <c:ser>
          <c:idx val="2"/>
          <c:order val="2"/>
          <c:tx>
            <c:strRef>
              <c:f>'R2 Charts'!$E$30</c:f>
              <c:strCache>
                <c:ptCount val="1"/>
                <c:pt idx="0">
                  <c:v>Avoided unserved energy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'R2 Charts'!$B$31:$B$32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Charts'!$E$31:$E$32</c:f>
              <c:numCache>
                <c:formatCode>#,##0</c:formatCode>
                <c:ptCount val="2"/>
                <c:pt idx="0">
                  <c:v>2.1133541989719768</c:v>
                </c:pt>
                <c:pt idx="1">
                  <c:v>9.0683926083450004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14-4CB7-A74F-EC855D59DA0D}"/>
            </c:ext>
          </c:extLst>
        </c:ser>
        <c:ser>
          <c:idx val="3"/>
          <c:order val="3"/>
          <c:tx>
            <c:strRef>
              <c:f>'R2 Charts'!$F$30</c:f>
              <c:strCache>
                <c:ptCount val="1"/>
                <c:pt idx="0">
                  <c:v>Avoided REZ transmission capex</c:v>
                </c:pt>
              </c:strCache>
            </c:strRef>
          </c:tx>
          <c:spPr>
            <a:solidFill>
              <a:srgbClr val="F37421"/>
            </a:solidFill>
            <a:ln>
              <a:noFill/>
            </a:ln>
            <a:effectLst/>
          </c:spPr>
          <c:invertIfNegative val="0"/>
          <c:cat>
            <c:strRef>
              <c:f>'R2 Charts'!$B$31:$B$32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Charts'!$F$31:$F$32</c:f>
              <c:numCache>
                <c:formatCode>#,##0</c:formatCode>
                <c:ptCount val="2"/>
                <c:pt idx="0">
                  <c:v>203.98967510608901</c:v>
                </c:pt>
                <c:pt idx="1">
                  <c:v>212.6415718598488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14-4CB7-A74F-EC855D59DA0D}"/>
            </c:ext>
          </c:extLst>
        </c:ser>
        <c:ser>
          <c:idx val="4"/>
          <c:order val="4"/>
          <c:tx>
            <c:strRef>
              <c:f>'R2 Charts'!$G$30</c:f>
              <c:strCache>
                <c:ptCount val="1"/>
                <c:pt idx="0">
                  <c:v>Avoided fuel costs</c:v>
                </c:pt>
              </c:strCache>
            </c:strRef>
          </c:tx>
          <c:spPr>
            <a:solidFill>
              <a:srgbClr val="008699"/>
            </a:solidFill>
            <a:ln>
              <a:noFill/>
            </a:ln>
            <a:effectLst/>
          </c:spPr>
          <c:invertIfNegative val="0"/>
          <c:cat>
            <c:strRef>
              <c:f>'R2 Charts'!$B$31:$B$32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Charts'!$G$31:$G$32</c:f>
              <c:numCache>
                <c:formatCode>#,##0</c:formatCode>
                <c:ptCount val="2"/>
                <c:pt idx="0">
                  <c:v>1299.6020501531636</c:v>
                </c:pt>
                <c:pt idx="1">
                  <c:v>1241.3247487153044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14-4CB7-A74F-EC855D59DA0D}"/>
            </c:ext>
          </c:extLst>
        </c:ser>
        <c:ser>
          <c:idx val="5"/>
          <c:order val="5"/>
          <c:tx>
            <c:strRef>
              <c:f>'R2 Charts'!$H$30</c:f>
              <c:strCache>
                <c:ptCount val="1"/>
                <c:pt idx="0">
                  <c:v>Avoided voluntary load curtailment 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'R2 Charts'!$B$31:$B$32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Charts'!$H$31:$H$32</c:f>
              <c:numCache>
                <c:formatCode>#,##0</c:formatCode>
                <c:ptCount val="2"/>
                <c:pt idx="0">
                  <c:v>-5.692145024477985</c:v>
                </c:pt>
                <c:pt idx="1">
                  <c:v>-4.0334812759920027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E14-4CB7-A74F-EC855D59DA0D}"/>
            </c:ext>
          </c:extLst>
        </c:ser>
        <c:ser>
          <c:idx val="6"/>
          <c:order val="6"/>
          <c:tx>
            <c:strRef>
              <c:f>'R2 Charts'!$I$30</c:f>
              <c:strCache>
                <c:ptCount val="1"/>
                <c:pt idx="0">
                  <c:v>Avoided generation/storage costs (excl. fuel costs)</c:v>
                </c:pt>
              </c:strCache>
            </c:strRef>
          </c:tx>
          <c:spPr>
            <a:solidFill>
              <a:srgbClr val="FFC222"/>
            </a:solidFill>
            <a:ln>
              <a:noFill/>
            </a:ln>
            <a:effectLst/>
          </c:spPr>
          <c:invertIfNegative val="0"/>
          <c:cat>
            <c:strRef>
              <c:f>'R2 Charts'!$B$31:$B$32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Charts'!$I$31:$I$32</c:f>
              <c:numCache>
                <c:formatCode>#,##0</c:formatCode>
                <c:ptCount val="2"/>
                <c:pt idx="0">
                  <c:v>1295.3508104843352</c:v>
                </c:pt>
                <c:pt idx="1">
                  <c:v>1543.3125883350463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E14-4CB7-A74F-EC855D59D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373203375"/>
        <c:axId val="1373206703"/>
      </c:barChart>
      <c:scatterChart>
        <c:scatterStyle val="lineMarker"/>
        <c:varyColors val="0"/>
        <c:ser>
          <c:idx val="7"/>
          <c:order val="7"/>
          <c:tx>
            <c:strRef>
              <c:f>'R2 Charts'!$J$30</c:f>
              <c:strCache>
                <c:ptCount val="1"/>
                <c:pt idx="0">
                  <c:v>NPV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strRef>
              <c:f>'R2 Charts'!$B$31:$B$32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xVal>
          <c:yVal>
            <c:numRef>
              <c:f>'R2 Charts'!$J$31:$J$32</c:f>
              <c:numCache>
                <c:formatCode>#,##0</c:formatCode>
                <c:ptCount val="2"/>
                <c:pt idx="0">
                  <c:v>883.74426998258593</c:v>
                </c:pt>
                <c:pt idx="1">
                  <c:v>788.54895376627792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E14-4CB7-A74F-EC855D59D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3203375"/>
        <c:axId val="1373206703"/>
      </c:scatterChart>
      <c:catAx>
        <c:axId val="137320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3206703"/>
        <c:crosses val="autoZero"/>
        <c:auto val="1"/>
        <c:lblAlgn val="ctr"/>
        <c:lblOffset val="100"/>
        <c:noMultiLvlLbl val="0"/>
      </c:catAx>
      <c:valAx>
        <c:axId val="137320670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32033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962713499241845"/>
          <c:y val="0.77003045351038457"/>
          <c:w val="0.8503728866151955"/>
          <c:h val="0.20209498202968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10209786621209"/>
          <c:y val="4.790446265903716E-2"/>
          <c:w val="0.85892052029871579"/>
          <c:h val="0.616747839069809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'S1'!$E$134</c:f>
              <c:strCache>
                <c:ptCount val="1"/>
                <c:pt idx="0">
                  <c:v>Avoided unserved energy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'S1'!$F$133:$AF$133</c15:sqref>
                  </c15:fullRef>
                </c:ext>
              </c:extLst>
              <c:f>'S1'!$H$133:$AF$133</c:f>
              <c:strCache>
                <c:ptCount val="25"/>
                <c:pt idx="0">
                  <c:v>2023/24</c:v>
                </c:pt>
                <c:pt idx="1">
                  <c:v>2024/25</c:v>
                </c:pt>
                <c:pt idx="2">
                  <c:v>2025/26</c:v>
                </c:pt>
                <c:pt idx="3">
                  <c:v>2026/27</c:v>
                </c:pt>
                <c:pt idx="4">
                  <c:v>2027/28</c:v>
                </c:pt>
                <c:pt idx="5">
                  <c:v>2028/29</c:v>
                </c:pt>
                <c:pt idx="6">
                  <c:v>2029/30</c:v>
                </c:pt>
                <c:pt idx="7">
                  <c:v>2030/31</c:v>
                </c:pt>
                <c:pt idx="8">
                  <c:v>2031/32</c:v>
                </c:pt>
                <c:pt idx="9">
                  <c:v>2032/33</c:v>
                </c:pt>
                <c:pt idx="10">
                  <c:v>2033/34</c:v>
                </c:pt>
                <c:pt idx="11">
                  <c:v>2034/35</c:v>
                </c:pt>
                <c:pt idx="12">
                  <c:v>2035/36</c:v>
                </c:pt>
                <c:pt idx="13">
                  <c:v>2036/37</c:v>
                </c:pt>
                <c:pt idx="14">
                  <c:v>2037/38</c:v>
                </c:pt>
                <c:pt idx="15">
                  <c:v>2038/39</c:v>
                </c:pt>
                <c:pt idx="16">
                  <c:v>2039/40</c:v>
                </c:pt>
                <c:pt idx="17">
                  <c:v>2040/41</c:v>
                </c:pt>
                <c:pt idx="18">
                  <c:v>2041/42</c:v>
                </c:pt>
                <c:pt idx="19">
                  <c:v>2042/43</c:v>
                </c:pt>
                <c:pt idx="20">
                  <c:v>2043/44</c:v>
                </c:pt>
                <c:pt idx="21">
                  <c:v>2044/45</c:v>
                </c:pt>
                <c:pt idx="22">
                  <c:v>2045/46</c:v>
                </c:pt>
                <c:pt idx="23">
                  <c:v>2046/47</c:v>
                </c:pt>
                <c:pt idx="24">
                  <c:v>2047/48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'S1'!$F$134:$AF$134</c15:sqref>
                  </c15:fullRef>
                </c:ext>
              </c:extLst>
              <c:f>'S1'!$H$134:$AF$134</c:f>
              <c:numCache>
                <c:formatCode>#,##0</c:formatCode>
                <c:ptCount val="25"/>
                <c:pt idx="0">
                  <c:v>3.496280393158</c:v>
                </c:pt>
                <c:pt idx="1">
                  <c:v>3.4944429077349861</c:v>
                </c:pt>
                <c:pt idx="2">
                  <c:v>5.3785321286959853</c:v>
                </c:pt>
                <c:pt idx="3">
                  <c:v>4.9780603461579815</c:v>
                </c:pt>
                <c:pt idx="4">
                  <c:v>4.9781176616779819</c:v>
                </c:pt>
                <c:pt idx="5">
                  <c:v>3.8839073369089805</c:v>
                </c:pt>
                <c:pt idx="6">
                  <c:v>3.3295241252839785</c:v>
                </c:pt>
                <c:pt idx="7">
                  <c:v>2.112357801092978</c:v>
                </c:pt>
                <c:pt idx="8">
                  <c:v>2.1124149169019781</c:v>
                </c:pt>
                <c:pt idx="9">
                  <c:v>2.1124709263499781</c:v>
                </c:pt>
                <c:pt idx="10">
                  <c:v>2.1125277907769782</c:v>
                </c:pt>
                <c:pt idx="11">
                  <c:v>2.1125856549589783</c:v>
                </c:pt>
                <c:pt idx="12">
                  <c:v>2.1126428474239782</c:v>
                </c:pt>
                <c:pt idx="13">
                  <c:v>2.1127004311109783</c:v>
                </c:pt>
                <c:pt idx="14">
                  <c:v>2.1127587677989781</c:v>
                </c:pt>
                <c:pt idx="15">
                  <c:v>2.1128170426349779</c:v>
                </c:pt>
                <c:pt idx="16">
                  <c:v>2.112875614456978</c:v>
                </c:pt>
                <c:pt idx="17">
                  <c:v>2.1129342722999782</c:v>
                </c:pt>
                <c:pt idx="18">
                  <c:v>2.1129926445609781</c:v>
                </c:pt>
                <c:pt idx="19">
                  <c:v>2.113052033468978</c:v>
                </c:pt>
                <c:pt idx="20">
                  <c:v>2.113112521539978</c:v>
                </c:pt>
                <c:pt idx="21">
                  <c:v>2.1131723671959781</c:v>
                </c:pt>
                <c:pt idx="22">
                  <c:v>2.113232577858978</c:v>
                </c:pt>
                <c:pt idx="23">
                  <c:v>2.1132932708959782</c:v>
                </c:pt>
                <c:pt idx="24">
                  <c:v>2.1133541989719782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B5-4032-9129-0C66B88AC8DA}"/>
            </c:ext>
          </c:extLst>
        </c:ser>
        <c:ser>
          <c:idx val="1"/>
          <c:order val="1"/>
          <c:tx>
            <c:strRef>
              <c:f>'S1'!$E$135</c:f>
              <c:strCache>
                <c:ptCount val="1"/>
                <c:pt idx="0">
                  <c:v>Avoided REZ transmission capex</c:v>
                </c:pt>
              </c:strCache>
            </c:strRef>
          </c:tx>
          <c:spPr>
            <a:solidFill>
              <a:srgbClr val="F3742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'S1'!$F$133:$AF$133</c15:sqref>
                  </c15:fullRef>
                </c:ext>
              </c:extLst>
              <c:f>'S1'!$H$133:$AF$133</c:f>
              <c:strCache>
                <c:ptCount val="25"/>
                <c:pt idx="0">
                  <c:v>2023/24</c:v>
                </c:pt>
                <c:pt idx="1">
                  <c:v>2024/25</c:v>
                </c:pt>
                <c:pt idx="2">
                  <c:v>2025/26</c:v>
                </c:pt>
                <c:pt idx="3">
                  <c:v>2026/27</c:v>
                </c:pt>
                <c:pt idx="4">
                  <c:v>2027/28</c:v>
                </c:pt>
                <c:pt idx="5">
                  <c:v>2028/29</c:v>
                </c:pt>
                <c:pt idx="6">
                  <c:v>2029/30</c:v>
                </c:pt>
                <c:pt idx="7">
                  <c:v>2030/31</c:v>
                </c:pt>
                <c:pt idx="8">
                  <c:v>2031/32</c:v>
                </c:pt>
                <c:pt idx="9">
                  <c:v>2032/33</c:v>
                </c:pt>
                <c:pt idx="10">
                  <c:v>2033/34</c:v>
                </c:pt>
                <c:pt idx="11">
                  <c:v>2034/35</c:v>
                </c:pt>
                <c:pt idx="12">
                  <c:v>2035/36</c:v>
                </c:pt>
                <c:pt idx="13">
                  <c:v>2036/37</c:v>
                </c:pt>
                <c:pt idx="14">
                  <c:v>2037/38</c:v>
                </c:pt>
                <c:pt idx="15">
                  <c:v>2038/39</c:v>
                </c:pt>
                <c:pt idx="16">
                  <c:v>2039/40</c:v>
                </c:pt>
                <c:pt idx="17">
                  <c:v>2040/41</c:v>
                </c:pt>
                <c:pt idx="18">
                  <c:v>2041/42</c:v>
                </c:pt>
                <c:pt idx="19">
                  <c:v>2042/43</c:v>
                </c:pt>
                <c:pt idx="20">
                  <c:v>2043/44</c:v>
                </c:pt>
                <c:pt idx="21">
                  <c:v>2044/45</c:v>
                </c:pt>
                <c:pt idx="22">
                  <c:v>2045/46</c:v>
                </c:pt>
                <c:pt idx="23">
                  <c:v>2046/47</c:v>
                </c:pt>
                <c:pt idx="24">
                  <c:v>2047/48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'S1'!$F$135:$AF$135</c15:sqref>
                  </c15:fullRef>
                </c:ext>
              </c:extLst>
              <c:f>'S1'!$H$135:$AF$135</c:f>
              <c:numCache>
                <c:formatCode>#,##0</c:formatCode>
                <c:ptCount val="25"/>
                <c:pt idx="0">
                  <c:v>1.450079493169003E-3</c:v>
                </c:pt>
                <c:pt idx="1">
                  <c:v>2.0258561416496357</c:v>
                </c:pt>
                <c:pt idx="2">
                  <c:v>4.7889713071969862</c:v>
                </c:pt>
                <c:pt idx="3">
                  <c:v>2.2308045965213545</c:v>
                </c:pt>
                <c:pt idx="4">
                  <c:v>97.178396383665302</c:v>
                </c:pt>
                <c:pt idx="5">
                  <c:v>62.221790000358055</c:v>
                </c:pt>
                <c:pt idx="6">
                  <c:v>64.312284169936532</c:v>
                </c:pt>
                <c:pt idx="7">
                  <c:v>48.925387764544986</c:v>
                </c:pt>
                <c:pt idx="8">
                  <c:v>87.722495144187434</c:v>
                </c:pt>
                <c:pt idx="9">
                  <c:v>66.742307031411727</c:v>
                </c:pt>
                <c:pt idx="10">
                  <c:v>13.871449757703473</c:v>
                </c:pt>
                <c:pt idx="11">
                  <c:v>40.555705216979121</c:v>
                </c:pt>
                <c:pt idx="12">
                  <c:v>42.098294981010845</c:v>
                </c:pt>
                <c:pt idx="13">
                  <c:v>101.64902009719864</c:v>
                </c:pt>
                <c:pt idx="14">
                  <c:v>133.84069409431379</c:v>
                </c:pt>
                <c:pt idx="15">
                  <c:v>148.86746619705224</c:v>
                </c:pt>
                <c:pt idx="16">
                  <c:v>141.71061550422476</c:v>
                </c:pt>
                <c:pt idx="17">
                  <c:v>153.89589908565975</c:v>
                </c:pt>
                <c:pt idx="18">
                  <c:v>179.40299017339882</c:v>
                </c:pt>
                <c:pt idx="19">
                  <c:v>186.35303344193534</c:v>
                </c:pt>
                <c:pt idx="20">
                  <c:v>225.98728710342132</c:v>
                </c:pt>
                <c:pt idx="21">
                  <c:v>228.88599014364405</c:v>
                </c:pt>
                <c:pt idx="22">
                  <c:v>230.36417932963408</c:v>
                </c:pt>
                <c:pt idx="23">
                  <c:v>204.35324783087026</c:v>
                </c:pt>
                <c:pt idx="24">
                  <c:v>203.98967510608901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B5-4032-9129-0C66B88AC8DA}"/>
            </c:ext>
          </c:extLst>
        </c:ser>
        <c:ser>
          <c:idx val="2"/>
          <c:order val="2"/>
          <c:tx>
            <c:strRef>
              <c:f>'S1'!$E$136</c:f>
              <c:strCache>
                <c:ptCount val="1"/>
                <c:pt idx="0">
                  <c:v>Avoided fuel costs</c:v>
                </c:pt>
              </c:strCache>
            </c:strRef>
          </c:tx>
          <c:spPr>
            <a:solidFill>
              <a:srgbClr val="268BAA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'S1'!$F$133:$AF$133</c15:sqref>
                  </c15:fullRef>
                </c:ext>
              </c:extLst>
              <c:f>'S1'!$H$133:$AF$133</c:f>
              <c:strCache>
                <c:ptCount val="25"/>
                <c:pt idx="0">
                  <c:v>2023/24</c:v>
                </c:pt>
                <c:pt idx="1">
                  <c:v>2024/25</c:v>
                </c:pt>
                <c:pt idx="2">
                  <c:v>2025/26</c:v>
                </c:pt>
                <c:pt idx="3">
                  <c:v>2026/27</c:v>
                </c:pt>
                <c:pt idx="4">
                  <c:v>2027/28</c:v>
                </c:pt>
                <c:pt idx="5">
                  <c:v>2028/29</c:v>
                </c:pt>
                <c:pt idx="6">
                  <c:v>2029/30</c:v>
                </c:pt>
                <c:pt idx="7">
                  <c:v>2030/31</c:v>
                </c:pt>
                <c:pt idx="8">
                  <c:v>2031/32</c:v>
                </c:pt>
                <c:pt idx="9">
                  <c:v>2032/33</c:v>
                </c:pt>
                <c:pt idx="10">
                  <c:v>2033/34</c:v>
                </c:pt>
                <c:pt idx="11">
                  <c:v>2034/35</c:v>
                </c:pt>
                <c:pt idx="12">
                  <c:v>2035/36</c:v>
                </c:pt>
                <c:pt idx="13">
                  <c:v>2036/37</c:v>
                </c:pt>
                <c:pt idx="14">
                  <c:v>2037/38</c:v>
                </c:pt>
                <c:pt idx="15">
                  <c:v>2038/39</c:v>
                </c:pt>
                <c:pt idx="16">
                  <c:v>2039/40</c:v>
                </c:pt>
                <c:pt idx="17">
                  <c:v>2040/41</c:v>
                </c:pt>
                <c:pt idx="18">
                  <c:v>2041/42</c:v>
                </c:pt>
                <c:pt idx="19">
                  <c:v>2042/43</c:v>
                </c:pt>
                <c:pt idx="20">
                  <c:v>2043/44</c:v>
                </c:pt>
                <c:pt idx="21">
                  <c:v>2044/45</c:v>
                </c:pt>
                <c:pt idx="22">
                  <c:v>2045/46</c:v>
                </c:pt>
                <c:pt idx="23">
                  <c:v>2046/47</c:v>
                </c:pt>
                <c:pt idx="24">
                  <c:v>2047/48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'S1'!$F$136:$AF$136</c15:sqref>
                  </c15:fullRef>
                </c:ext>
              </c:extLst>
              <c:f>'S1'!$H$136:$AF$136</c:f>
              <c:numCache>
                <c:formatCode>#,##0</c:formatCode>
                <c:ptCount val="25"/>
                <c:pt idx="0">
                  <c:v>-0.53066225502947606</c:v>
                </c:pt>
                <c:pt idx="1">
                  <c:v>-7.2279841530009676</c:v>
                </c:pt>
                <c:pt idx="2">
                  <c:v>-13.311689542866493</c:v>
                </c:pt>
                <c:pt idx="3">
                  <c:v>-19.225019546179411</c:v>
                </c:pt>
                <c:pt idx="4">
                  <c:v>-28.929196580707469</c:v>
                </c:pt>
                <c:pt idx="5">
                  <c:v>-28.625766456324989</c:v>
                </c:pt>
                <c:pt idx="6">
                  <c:v>-35.553717639321661</c:v>
                </c:pt>
                <c:pt idx="7">
                  <c:v>-25.462458494677836</c:v>
                </c:pt>
                <c:pt idx="8">
                  <c:v>26.772184079411272</c:v>
                </c:pt>
                <c:pt idx="9">
                  <c:v>108.64709800006203</c:v>
                </c:pt>
                <c:pt idx="10">
                  <c:v>172.07135605843993</c:v>
                </c:pt>
                <c:pt idx="11">
                  <c:v>239.03662230239357</c:v>
                </c:pt>
                <c:pt idx="12">
                  <c:v>320.7507388037929</c:v>
                </c:pt>
                <c:pt idx="13">
                  <c:v>420.01303170658196</c:v>
                </c:pt>
                <c:pt idx="14">
                  <c:v>512.27403919447988</c:v>
                </c:pt>
                <c:pt idx="15">
                  <c:v>592.51825817782878</c:v>
                </c:pt>
                <c:pt idx="16">
                  <c:v>663.44507161112983</c:v>
                </c:pt>
                <c:pt idx="17">
                  <c:v>705.32169781410801</c:v>
                </c:pt>
                <c:pt idx="18">
                  <c:v>779.30148498812389</c:v>
                </c:pt>
                <c:pt idx="19">
                  <c:v>852.89829223899096</c:v>
                </c:pt>
                <c:pt idx="20">
                  <c:v>928.72221727620206</c:v>
                </c:pt>
                <c:pt idx="21">
                  <c:v>999.50708356425275</c:v>
                </c:pt>
                <c:pt idx="22">
                  <c:v>1089.4583572930007</c:v>
                </c:pt>
                <c:pt idx="23">
                  <c:v>1211.7125092169067</c:v>
                </c:pt>
                <c:pt idx="24">
                  <c:v>1299.6020501531636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B5-4032-9129-0C66B88AC8DA}"/>
            </c:ext>
          </c:extLst>
        </c:ser>
        <c:ser>
          <c:idx val="3"/>
          <c:order val="3"/>
          <c:tx>
            <c:strRef>
              <c:f>'S1'!$E$137</c:f>
              <c:strCache>
                <c:ptCount val="1"/>
                <c:pt idx="0">
                  <c:v>Avoided voluntary load curtailment 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'S1'!$F$133:$AF$133</c15:sqref>
                  </c15:fullRef>
                </c:ext>
              </c:extLst>
              <c:f>'S1'!$H$133:$AF$133</c:f>
              <c:strCache>
                <c:ptCount val="25"/>
                <c:pt idx="0">
                  <c:v>2023/24</c:v>
                </c:pt>
                <c:pt idx="1">
                  <c:v>2024/25</c:v>
                </c:pt>
                <c:pt idx="2">
                  <c:v>2025/26</c:v>
                </c:pt>
                <c:pt idx="3">
                  <c:v>2026/27</c:v>
                </c:pt>
                <c:pt idx="4">
                  <c:v>2027/28</c:v>
                </c:pt>
                <c:pt idx="5">
                  <c:v>2028/29</c:v>
                </c:pt>
                <c:pt idx="6">
                  <c:v>2029/30</c:v>
                </c:pt>
                <c:pt idx="7">
                  <c:v>2030/31</c:v>
                </c:pt>
                <c:pt idx="8">
                  <c:v>2031/32</c:v>
                </c:pt>
                <c:pt idx="9">
                  <c:v>2032/33</c:v>
                </c:pt>
                <c:pt idx="10">
                  <c:v>2033/34</c:v>
                </c:pt>
                <c:pt idx="11">
                  <c:v>2034/35</c:v>
                </c:pt>
                <c:pt idx="12">
                  <c:v>2035/36</c:v>
                </c:pt>
                <c:pt idx="13">
                  <c:v>2036/37</c:v>
                </c:pt>
                <c:pt idx="14">
                  <c:v>2037/38</c:v>
                </c:pt>
                <c:pt idx="15">
                  <c:v>2038/39</c:v>
                </c:pt>
                <c:pt idx="16">
                  <c:v>2039/40</c:v>
                </c:pt>
                <c:pt idx="17">
                  <c:v>2040/41</c:v>
                </c:pt>
                <c:pt idx="18">
                  <c:v>2041/42</c:v>
                </c:pt>
                <c:pt idx="19">
                  <c:v>2042/43</c:v>
                </c:pt>
                <c:pt idx="20">
                  <c:v>2043/44</c:v>
                </c:pt>
                <c:pt idx="21">
                  <c:v>2044/45</c:v>
                </c:pt>
                <c:pt idx="22">
                  <c:v>2045/46</c:v>
                </c:pt>
                <c:pt idx="23">
                  <c:v>2046/47</c:v>
                </c:pt>
                <c:pt idx="24">
                  <c:v>2047/48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'S1'!$F$137:$AF$137</c15:sqref>
                  </c15:fullRef>
                </c:ext>
              </c:extLst>
              <c:f>'S1'!$H$137:$AF$137</c:f>
              <c:numCache>
                <c:formatCode>#,##0</c:formatCode>
                <c:ptCount val="25"/>
                <c:pt idx="0">
                  <c:v>2.5654061084209996</c:v>
                </c:pt>
                <c:pt idx="1">
                  <c:v>2.5656107166409954</c:v>
                </c:pt>
                <c:pt idx="2">
                  <c:v>2.939858619883001</c:v>
                </c:pt>
                <c:pt idx="3">
                  <c:v>1.8327784694540015</c:v>
                </c:pt>
                <c:pt idx="4">
                  <c:v>1.9027015772030034</c:v>
                </c:pt>
                <c:pt idx="5">
                  <c:v>2.0450693892920024</c:v>
                </c:pt>
                <c:pt idx="6">
                  <c:v>1.9584574748290033</c:v>
                </c:pt>
                <c:pt idx="7">
                  <c:v>2.1280787439700042</c:v>
                </c:pt>
                <c:pt idx="8">
                  <c:v>2.5816744103190064</c:v>
                </c:pt>
                <c:pt idx="9">
                  <c:v>-3.9522982553639934</c:v>
                </c:pt>
                <c:pt idx="10">
                  <c:v>1.7641243202690071</c:v>
                </c:pt>
                <c:pt idx="11">
                  <c:v>2.7182170410100071</c:v>
                </c:pt>
                <c:pt idx="12">
                  <c:v>1.4779339286420039</c:v>
                </c:pt>
                <c:pt idx="13">
                  <c:v>0.30403991988000434</c:v>
                </c:pt>
                <c:pt idx="14">
                  <c:v>-7.2738428704869937</c:v>
                </c:pt>
                <c:pt idx="15">
                  <c:v>-7.2588592092069941</c:v>
                </c:pt>
                <c:pt idx="16">
                  <c:v>-5.4647808481939926</c:v>
                </c:pt>
                <c:pt idx="17">
                  <c:v>-6.9603340194689922</c:v>
                </c:pt>
                <c:pt idx="18">
                  <c:v>-7.7321291165869912</c:v>
                </c:pt>
                <c:pt idx="19">
                  <c:v>-5.6615327146809911</c:v>
                </c:pt>
                <c:pt idx="20">
                  <c:v>-7.1525149551919904</c:v>
                </c:pt>
                <c:pt idx="21">
                  <c:v>-5.4884382104679892</c:v>
                </c:pt>
                <c:pt idx="22">
                  <c:v>-5.6591917666949891</c:v>
                </c:pt>
                <c:pt idx="23">
                  <c:v>-6.0062742452759874</c:v>
                </c:pt>
                <c:pt idx="24">
                  <c:v>-5.6921450244779876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B5-4032-9129-0C66B88AC8DA}"/>
            </c:ext>
          </c:extLst>
        </c:ser>
        <c:ser>
          <c:idx val="4"/>
          <c:order val="4"/>
          <c:tx>
            <c:strRef>
              <c:f>'S1'!$E$138</c:f>
              <c:strCache>
                <c:ptCount val="1"/>
                <c:pt idx="0">
                  <c:v>Avoided generation/storage costs (excl. fuel costs)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'S1'!$F$133:$AF$133</c15:sqref>
                  </c15:fullRef>
                </c:ext>
              </c:extLst>
              <c:f>'S1'!$H$133:$AF$133</c:f>
              <c:strCache>
                <c:ptCount val="25"/>
                <c:pt idx="0">
                  <c:v>2023/24</c:v>
                </c:pt>
                <c:pt idx="1">
                  <c:v>2024/25</c:v>
                </c:pt>
                <c:pt idx="2">
                  <c:v>2025/26</c:v>
                </c:pt>
                <c:pt idx="3">
                  <c:v>2026/27</c:v>
                </c:pt>
                <c:pt idx="4">
                  <c:v>2027/28</c:v>
                </c:pt>
                <c:pt idx="5">
                  <c:v>2028/29</c:v>
                </c:pt>
                <c:pt idx="6">
                  <c:v>2029/30</c:v>
                </c:pt>
                <c:pt idx="7">
                  <c:v>2030/31</c:v>
                </c:pt>
                <c:pt idx="8">
                  <c:v>2031/32</c:v>
                </c:pt>
                <c:pt idx="9">
                  <c:v>2032/33</c:v>
                </c:pt>
                <c:pt idx="10">
                  <c:v>2033/34</c:v>
                </c:pt>
                <c:pt idx="11">
                  <c:v>2034/35</c:v>
                </c:pt>
                <c:pt idx="12">
                  <c:v>2035/36</c:v>
                </c:pt>
                <c:pt idx="13">
                  <c:v>2036/37</c:v>
                </c:pt>
                <c:pt idx="14">
                  <c:v>2037/38</c:v>
                </c:pt>
                <c:pt idx="15">
                  <c:v>2038/39</c:v>
                </c:pt>
                <c:pt idx="16">
                  <c:v>2039/40</c:v>
                </c:pt>
                <c:pt idx="17">
                  <c:v>2040/41</c:v>
                </c:pt>
                <c:pt idx="18">
                  <c:v>2041/42</c:v>
                </c:pt>
                <c:pt idx="19">
                  <c:v>2042/43</c:v>
                </c:pt>
                <c:pt idx="20">
                  <c:v>2043/44</c:v>
                </c:pt>
                <c:pt idx="21">
                  <c:v>2044/45</c:v>
                </c:pt>
                <c:pt idx="22">
                  <c:v>2045/46</c:v>
                </c:pt>
                <c:pt idx="23">
                  <c:v>2046/47</c:v>
                </c:pt>
                <c:pt idx="24">
                  <c:v>2047/48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'S1'!$F$138:$AF$138</c15:sqref>
                  </c15:fullRef>
                </c:ext>
              </c:extLst>
              <c:f>'S1'!$H$138:$AF$138</c:f>
              <c:numCache>
                <c:formatCode>#,##0</c:formatCode>
                <c:ptCount val="25"/>
                <c:pt idx="0">
                  <c:v>92.817538810072023</c:v>
                </c:pt>
                <c:pt idx="1">
                  <c:v>313.87084102351912</c:v>
                </c:pt>
                <c:pt idx="2">
                  <c:v>726.60428871674151</c:v>
                </c:pt>
                <c:pt idx="3">
                  <c:v>560.98378388099854</c:v>
                </c:pt>
                <c:pt idx="4">
                  <c:v>783.42324438903108</c:v>
                </c:pt>
                <c:pt idx="5">
                  <c:v>996.95491897918691</c:v>
                </c:pt>
                <c:pt idx="6">
                  <c:v>1123.053998770873</c:v>
                </c:pt>
                <c:pt idx="7">
                  <c:v>1049.6592116786462</c:v>
                </c:pt>
                <c:pt idx="8">
                  <c:v>1759.0288466942548</c:v>
                </c:pt>
                <c:pt idx="9">
                  <c:v>1636.9147310399962</c:v>
                </c:pt>
                <c:pt idx="10">
                  <c:v>1354.7803546368066</c:v>
                </c:pt>
                <c:pt idx="11">
                  <c:v>1375.4673642757712</c:v>
                </c:pt>
                <c:pt idx="12">
                  <c:v>1376.5143557736997</c:v>
                </c:pt>
                <c:pt idx="13">
                  <c:v>1208.4032001612252</c:v>
                </c:pt>
                <c:pt idx="14">
                  <c:v>869.01485774357548</c:v>
                </c:pt>
                <c:pt idx="15">
                  <c:v>1058.6199551257932</c:v>
                </c:pt>
                <c:pt idx="16">
                  <c:v>1397.1999791574776</c:v>
                </c:pt>
                <c:pt idx="17">
                  <c:v>1589.845536334979</c:v>
                </c:pt>
                <c:pt idx="18">
                  <c:v>1338.8186826500828</c:v>
                </c:pt>
                <c:pt idx="19">
                  <c:v>1414.2382525663793</c:v>
                </c:pt>
                <c:pt idx="20">
                  <c:v>1247.3320668223869</c:v>
                </c:pt>
                <c:pt idx="21">
                  <c:v>1286.5594880182182</c:v>
                </c:pt>
                <c:pt idx="22">
                  <c:v>1287.310303597751</c:v>
                </c:pt>
                <c:pt idx="23">
                  <c:v>1253.413367190858</c:v>
                </c:pt>
                <c:pt idx="24">
                  <c:v>1295.3508104843354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B5-4032-9129-0C66B88AC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24377663"/>
        <c:axId val="824376831"/>
      </c:barChart>
      <c:catAx>
        <c:axId val="824377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4376831"/>
        <c:crosses val="autoZero"/>
        <c:auto val="1"/>
        <c:lblAlgn val="ctr"/>
        <c:lblOffset val="100"/>
        <c:noMultiLvlLbl val="0"/>
      </c:catAx>
      <c:valAx>
        <c:axId val="824376831"/>
        <c:scaling>
          <c:orientation val="minMax"/>
          <c:max val="40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437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600140265649457"/>
          <c:y val="0.8252560419803574"/>
          <c:w val="0.88288410386237126"/>
          <c:h val="0.148614251114713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0404555793977"/>
          <c:y val="4.7956674903176948E-2"/>
          <c:w val="0.85899415541535218"/>
          <c:h val="0.6294092163323201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'S2'!$E$134</c:f>
              <c:strCache>
                <c:ptCount val="1"/>
                <c:pt idx="0">
                  <c:v>Avoided unserved energy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'S2'!$F$133:$AF$133</c15:sqref>
                  </c15:fullRef>
                </c:ext>
              </c:extLst>
              <c:f>'S2'!$H$133:$AF$133</c:f>
              <c:strCache>
                <c:ptCount val="25"/>
                <c:pt idx="0">
                  <c:v>2023/24</c:v>
                </c:pt>
                <c:pt idx="1">
                  <c:v>2024/25</c:v>
                </c:pt>
                <c:pt idx="2">
                  <c:v>2025/26</c:v>
                </c:pt>
                <c:pt idx="3">
                  <c:v>2026/27</c:v>
                </c:pt>
                <c:pt idx="4">
                  <c:v>2027/28</c:v>
                </c:pt>
                <c:pt idx="5">
                  <c:v>2028/29</c:v>
                </c:pt>
                <c:pt idx="6">
                  <c:v>2029/30</c:v>
                </c:pt>
                <c:pt idx="7">
                  <c:v>2030/31</c:v>
                </c:pt>
                <c:pt idx="8">
                  <c:v>2031/32</c:v>
                </c:pt>
                <c:pt idx="9">
                  <c:v>2032/33</c:v>
                </c:pt>
                <c:pt idx="10">
                  <c:v>2033/34</c:v>
                </c:pt>
                <c:pt idx="11">
                  <c:v>2034/35</c:v>
                </c:pt>
                <c:pt idx="12">
                  <c:v>2035/36</c:v>
                </c:pt>
                <c:pt idx="13">
                  <c:v>2036/37</c:v>
                </c:pt>
                <c:pt idx="14">
                  <c:v>2037/38</c:v>
                </c:pt>
                <c:pt idx="15">
                  <c:v>2038/39</c:v>
                </c:pt>
                <c:pt idx="16">
                  <c:v>2039/40</c:v>
                </c:pt>
                <c:pt idx="17">
                  <c:v>2040/41</c:v>
                </c:pt>
                <c:pt idx="18">
                  <c:v>2041/42</c:v>
                </c:pt>
                <c:pt idx="19">
                  <c:v>2042/43</c:v>
                </c:pt>
                <c:pt idx="20">
                  <c:v>2043/44</c:v>
                </c:pt>
                <c:pt idx="21">
                  <c:v>2044/45</c:v>
                </c:pt>
                <c:pt idx="22">
                  <c:v>2045/46</c:v>
                </c:pt>
                <c:pt idx="23">
                  <c:v>2046/47</c:v>
                </c:pt>
                <c:pt idx="24">
                  <c:v>2047/48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'S2'!$F$134:$AF$134</c15:sqref>
                  </c15:fullRef>
                </c:ext>
              </c:extLst>
              <c:f>'S2'!$H$134:$AF$134</c:f>
              <c:numCache>
                <c:formatCode>#,##0</c:formatCode>
                <c:ptCount val="25"/>
                <c:pt idx="0">
                  <c:v>-3.4393488800151006E-4</c:v>
                </c:pt>
                <c:pt idx="1">
                  <c:v>-9.1451375460035594E-3</c:v>
                </c:pt>
                <c:pt idx="2">
                  <c:v>-1.5275562023639915</c:v>
                </c:pt>
                <c:pt idx="3">
                  <c:v>-1.5281178933399915</c:v>
                </c:pt>
                <c:pt idx="4">
                  <c:v>-1.5286765076579916</c:v>
                </c:pt>
                <c:pt idx="5">
                  <c:v>-0.44649999544299712</c:v>
                </c:pt>
                <c:pt idx="6">
                  <c:v>-0.29154800106799805</c:v>
                </c:pt>
                <c:pt idx="7">
                  <c:v>-0.24441463602997959</c:v>
                </c:pt>
                <c:pt idx="8">
                  <c:v>-0.24497354424197959</c:v>
                </c:pt>
                <c:pt idx="9">
                  <c:v>-0.41833814927697965</c:v>
                </c:pt>
                <c:pt idx="10">
                  <c:v>10.373341692906017</c:v>
                </c:pt>
                <c:pt idx="11">
                  <c:v>21.050060278223022</c:v>
                </c:pt>
                <c:pt idx="12">
                  <c:v>20.864490561040022</c:v>
                </c:pt>
                <c:pt idx="13">
                  <c:v>20.863908903808021</c:v>
                </c:pt>
                <c:pt idx="14">
                  <c:v>18.595529475069021</c:v>
                </c:pt>
                <c:pt idx="15">
                  <c:v>18.594942571613021</c:v>
                </c:pt>
                <c:pt idx="16">
                  <c:v>18.594353869688021</c:v>
                </c:pt>
                <c:pt idx="17">
                  <c:v>18.593763034089022</c:v>
                </c:pt>
                <c:pt idx="18">
                  <c:v>18.593177316736021</c:v>
                </c:pt>
                <c:pt idx="19">
                  <c:v>18.592586039187022</c:v>
                </c:pt>
                <c:pt idx="20">
                  <c:v>18.591982299749024</c:v>
                </c:pt>
                <c:pt idx="21">
                  <c:v>18.591387498088025</c:v>
                </c:pt>
                <c:pt idx="22">
                  <c:v>18.590790204225026</c:v>
                </c:pt>
                <c:pt idx="23">
                  <c:v>18.590183419883026</c:v>
                </c:pt>
                <c:pt idx="24">
                  <c:v>18.589570728760027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7F-4C24-8221-5A4392DEF587}"/>
            </c:ext>
          </c:extLst>
        </c:ser>
        <c:ser>
          <c:idx val="2"/>
          <c:order val="1"/>
          <c:tx>
            <c:strRef>
              <c:f>'S2'!$E$135</c:f>
              <c:strCache>
                <c:ptCount val="1"/>
                <c:pt idx="0">
                  <c:v>Avoided REZ transmission capex</c:v>
                </c:pt>
              </c:strCache>
            </c:strRef>
          </c:tx>
          <c:spPr>
            <a:solidFill>
              <a:srgbClr val="F3742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'S2'!$F$133:$AF$133</c15:sqref>
                  </c15:fullRef>
                </c:ext>
              </c:extLst>
              <c:f>'S2'!$H$133:$AF$133</c:f>
              <c:strCache>
                <c:ptCount val="25"/>
                <c:pt idx="0">
                  <c:v>2023/24</c:v>
                </c:pt>
                <c:pt idx="1">
                  <c:v>2024/25</c:v>
                </c:pt>
                <c:pt idx="2">
                  <c:v>2025/26</c:v>
                </c:pt>
                <c:pt idx="3">
                  <c:v>2026/27</c:v>
                </c:pt>
                <c:pt idx="4">
                  <c:v>2027/28</c:v>
                </c:pt>
                <c:pt idx="5">
                  <c:v>2028/29</c:v>
                </c:pt>
                <c:pt idx="6">
                  <c:v>2029/30</c:v>
                </c:pt>
                <c:pt idx="7">
                  <c:v>2030/31</c:v>
                </c:pt>
                <c:pt idx="8">
                  <c:v>2031/32</c:v>
                </c:pt>
                <c:pt idx="9">
                  <c:v>2032/33</c:v>
                </c:pt>
                <c:pt idx="10">
                  <c:v>2033/34</c:v>
                </c:pt>
                <c:pt idx="11">
                  <c:v>2034/35</c:v>
                </c:pt>
                <c:pt idx="12">
                  <c:v>2035/36</c:v>
                </c:pt>
                <c:pt idx="13">
                  <c:v>2036/37</c:v>
                </c:pt>
                <c:pt idx="14">
                  <c:v>2037/38</c:v>
                </c:pt>
                <c:pt idx="15">
                  <c:v>2038/39</c:v>
                </c:pt>
                <c:pt idx="16">
                  <c:v>2039/40</c:v>
                </c:pt>
                <c:pt idx="17">
                  <c:v>2040/41</c:v>
                </c:pt>
                <c:pt idx="18">
                  <c:v>2041/42</c:v>
                </c:pt>
                <c:pt idx="19">
                  <c:v>2042/43</c:v>
                </c:pt>
                <c:pt idx="20">
                  <c:v>2043/44</c:v>
                </c:pt>
                <c:pt idx="21">
                  <c:v>2044/45</c:v>
                </c:pt>
                <c:pt idx="22">
                  <c:v>2045/46</c:v>
                </c:pt>
                <c:pt idx="23">
                  <c:v>2046/47</c:v>
                </c:pt>
                <c:pt idx="24">
                  <c:v>2047/48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'S2'!$F$135:$AF$135</c15:sqref>
                  </c15:fullRef>
                </c:ext>
              </c:extLst>
              <c:f>'S2'!$H$135:$AF$135</c:f>
              <c:numCache>
                <c:formatCode>#,##0</c:formatCode>
                <c:ptCount val="25"/>
                <c:pt idx="0">
                  <c:v>-2.7319836058318546E-3</c:v>
                </c:pt>
                <c:pt idx="1">
                  <c:v>-2.9907525430383575E-3</c:v>
                </c:pt>
                <c:pt idx="2">
                  <c:v>-2.7930000459598292E-3</c:v>
                </c:pt>
                <c:pt idx="3">
                  <c:v>-3.0355068490043246E-3</c:v>
                </c:pt>
                <c:pt idx="4">
                  <c:v>-3.2598995585339597E-3</c:v>
                </c:pt>
                <c:pt idx="5">
                  <c:v>2.6160833345316818E-3</c:v>
                </c:pt>
                <c:pt idx="6">
                  <c:v>2.6107348097020107E-3</c:v>
                </c:pt>
                <c:pt idx="7">
                  <c:v>0.87218379674153879</c:v>
                </c:pt>
                <c:pt idx="8">
                  <c:v>1.0710905499930214</c:v>
                </c:pt>
                <c:pt idx="9">
                  <c:v>1.1050459149035716</c:v>
                </c:pt>
                <c:pt idx="10">
                  <c:v>34.984059957107483</c:v>
                </c:pt>
                <c:pt idx="11">
                  <c:v>41.906331181852273</c:v>
                </c:pt>
                <c:pt idx="12">
                  <c:v>41.966758841059281</c:v>
                </c:pt>
                <c:pt idx="13">
                  <c:v>40.341403060677379</c:v>
                </c:pt>
                <c:pt idx="14">
                  <c:v>134.33773783682028</c:v>
                </c:pt>
                <c:pt idx="15">
                  <c:v>133.59344597286855</c:v>
                </c:pt>
                <c:pt idx="16">
                  <c:v>142.09406599893254</c:v>
                </c:pt>
                <c:pt idx="17">
                  <c:v>122.39546375117774</c:v>
                </c:pt>
                <c:pt idx="18">
                  <c:v>129.65483087858698</c:v>
                </c:pt>
                <c:pt idx="19">
                  <c:v>141.74914834913184</c:v>
                </c:pt>
                <c:pt idx="20">
                  <c:v>161.50359471138339</c:v>
                </c:pt>
                <c:pt idx="21">
                  <c:v>154.53861345639262</c:v>
                </c:pt>
                <c:pt idx="22">
                  <c:v>143.99637150129013</c:v>
                </c:pt>
                <c:pt idx="23">
                  <c:v>135.4866544078069</c:v>
                </c:pt>
                <c:pt idx="24">
                  <c:v>138.1601527438356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7F-4C24-8221-5A4392DEF587}"/>
            </c:ext>
          </c:extLst>
        </c:ser>
        <c:ser>
          <c:idx val="3"/>
          <c:order val="2"/>
          <c:tx>
            <c:strRef>
              <c:f>'S2'!$E$136</c:f>
              <c:strCache>
                <c:ptCount val="1"/>
                <c:pt idx="0">
                  <c:v>Avoided fuel costs</c:v>
                </c:pt>
              </c:strCache>
            </c:strRef>
          </c:tx>
          <c:spPr>
            <a:solidFill>
              <a:srgbClr val="268BAA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'S2'!$F$133:$AF$133</c15:sqref>
                  </c15:fullRef>
                </c:ext>
              </c:extLst>
              <c:f>'S2'!$H$133:$AF$133</c:f>
              <c:strCache>
                <c:ptCount val="25"/>
                <c:pt idx="0">
                  <c:v>2023/24</c:v>
                </c:pt>
                <c:pt idx="1">
                  <c:v>2024/25</c:v>
                </c:pt>
                <c:pt idx="2">
                  <c:v>2025/26</c:v>
                </c:pt>
                <c:pt idx="3">
                  <c:v>2026/27</c:v>
                </c:pt>
                <c:pt idx="4">
                  <c:v>2027/28</c:v>
                </c:pt>
                <c:pt idx="5">
                  <c:v>2028/29</c:v>
                </c:pt>
                <c:pt idx="6">
                  <c:v>2029/30</c:v>
                </c:pt>
                <c:pt idx="7">
                  <c:v>2030/31</c:v>
                </c:pt>
                <c:pt idx="8">
                  <c:v>2031/32</c:v>
                </c:pt>
                <c:pt idx="9">
                  <c:v>2032/33</c:v>
                </c:pt>
                <c:pt idx="10">
                  <c:v>2033/34</c:v>
                </c:pt>
                <c:pt idx="11">
                  <c:v>2034/35</c:v>
                </c:pt>
                <c:pt idx="12">
                  <c:v>2035/36</c:v>
                </c:pt>
                <c:pt idx="13">
                  <c:v>2036/37</c:v>
                </c:pt>
                <c:pt idx="14">
                  <c:v>2037/38</c:v>
                </c:pt>
                <c:pt idx="15">
                  <c:v>2038/39</c:v>
                </c:pt>
                <c:pt idx="16">
                  <c:v>2039/40</c:v>
                </c:pt>
                <c:pt idx="17">
                  <c:v>2040/41</c:v>
                </c:pt>
                <c:pt idx="18">
                  <c:v>2041/42</c:v>
                </c:pt>
                <c:pt idx="19">
                  <c:v>2042/43</c:v>
                </c:pt>
                <c:pt idx="20">
                  <c:v>2043/44</c:v>
                </c:pt>
                <c:pt idx="21">
                  <c:v>2044/45</c:v>
                </c:pt>
                <c:pt idx="22">
                  <c:v>2045/46</c:v>
                </c:pt>
                <c:pt idx="23">
                  <c:v>2046/47</c:v>
                </c:pt>
                <c:pt idx="24">
                  <c:v>2047/48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'S2'!$F$136:$AF$136</c15:sqref>
                  </c15:fullRef>
                </c:ext>
              </c:extLst>
              <c:f>'S2'!$H$136:$AF$136</c:f>
              <c:numCache>
                <c:formatCode>#,##0</c:formatCode>
                <c:ptCount val="25"/>
                <c:pt idx="0">
                  <c:v>0.10576474877228427</c:v>
                </c:pt>
                <c:pt idx="1">
                  <c:v>0.83941482949060142</c:v>
                </c:pt>
                <c:pt idx="2">
                  <c:v>2.8466838623213988</c:v>
                </c:pt>
                <c:pt idx="3">
                  <c:v>3.3743858331655145</c:v>
                </c:pt>
                <c:pt idx="4">
                  <c:v>4.7638336879572316</c:v>
                </c:pt>
                <c:pt idx="5">
                  <c:v>6.607027256488748</c:v>
                </c:pt>
                <c:pt idx="6">
                  <c:v>12.948182275265516</c:v>
                </c:pt>
                <c:pt idx="7">
                  <c:v>20.001471323204644</c:v>
                </c:pt>
                <c:pt idx="8">
                  <c:v>23.004873354177686</c:v>
                </c:pt>
                <c:pt idx="9">
                  <c:v>15.218469493933725</c:v>
                </c:pt>
                <c:pt idx="10">
                  <c:v>-4.624185841887325</c:v>
                </c:pt>
                <c:pt idx="11">
                  <c:v>-22.148356357343062</c:v>
                </c:pt>
                <c:pt idx="12">
                  <c:v>-32.243667069734954</c:v>
                </c:pt>
                <c:pt idx="13">
                  <c:v>-38.386274993693831</c:v>
                </c:pt>
                <c:pt idx="14">
                  <c:v>-54.269032987837782</c:v>
                </c:pt>
                <c:pt idx="15">
                  <c:v>-32.837530484998837</c:v>
                </c:pt>
                <c:pt idx="16">
                  <c:v>-25.134511572396889</c:v>
                </c:pt>
                <c:pt idx="17">
                  <c:v>-10.537511403890605</c:v>
                </c:pt>
                <c:pt idx="18">
                  <c:v>22.707424010281471</c:v>
                </c:pt>
                <c:pt idx="19">
                  <c:v>66.376790125663447</c:v>
                </c:pt>
                <c:pt idx="20">
                  <c:v>99.793309432090609</c:v>
                </c:pt>
                <c:pt idx="21">
                  <c:v>136.87417745545858</c:v>
                </c:pt>
                <c:pt idx="22">
                  <c:v>176.37157334157052</c:v>
                </c:pt>
                <c:pt idx="23">
                  <c:v>196.03941887979647</c:v>
                </c:pt>
                <c:pt idx="24">
                  <c:v>291.90661953242659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7F-4C24-8221-5A4392DEF587}"/>
            </c:ext>
          </c:extLst>
        </c:ser>
        <c:ser>
          <c:idx val="4"/>
          <c:order val="3"/>
          <c:tx>
            <c:strRef>
              <c:f>'S2'!$E$137</c:f>
              <c:strCache>
                <c:ptCount val="1"/>
                <c:pt idx="0">
                  <c:v>Avoided voluntary load curtailment 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'S2'!$F$133:$AF$133</c15:sqref>
                  </c15:fullRef>
                </c:ext>
              </c:extLst>
              <c:f>'S2'!$H$133:$AF$133</c:f>
              <c:strCache>
                <c:ptCount val="25"/>
                <c:pt idx="0">
                  <c:v>2023/24</c:v>
                </c:pt>
                <c:pt idx="1">
                  <c:v>2024/25</c:v>
                </c:pt>
                <c:pt idx="2">
                  <c:v>2025/26</c:v>
                </c:pt>
                <c:pt idx="3">
                  <c:v>2026/27</c:v>
                </c:pt>
                <c:pt idx="4">
                  <c:v>2027/28</c:v>
                </c:pt>
                <c:pt idx="5">
                  <c:v>2028/29</c:v>
                </c:pt>
                <c:pt idx="6">
                  <c:v>2029/30</c:v>
                </c:pt>
                <c:pt idx="7">
                  <c:v>2030/31</c:v>
                </c:pt>
                <c:pt idx="8">
                  <c:v>2031/32</c:v>
                </c:pt>
                <c:pt idx="9">
                  <c:v>2032/33</c:v>
                </c:pt>
                <c:pt idx="10">
                  <c:v>2033/34</c:v>
                </c:pt>
                <c:pt idx="11">
                  <c:v>2034/35</c:v>
                </c:pt>
                <c:pt idx="12">
                  <c:v>2035/36</c:v>
                </c:pt>
                <c:pt idx="13">
                  <c:v>2036/37</c:v>
                </c:pt>
                <c:pt idx="14">
                  <c:v>2037/38</c:v>
                </c:pt>
                <c:pt idx="15">
                  <c:v>2038/39</c:v>
                </c:pt>
                <c:pt idx="16">
                  <c:v>2039/40</c:v>
                </c:pt>
                <c:pt idx="17">
                  <c:v>2040/41</c:v>
                </c:pt>
                <c:pt idx="18">
                  <c:v>2041/42</c:v>
                </c:pt>
                <c:pt idx="19">
                  <c:v>2042/43</c:v>
                </c:pt>
                <c:pt idx="20">
                  <c:v>2043/44</c:v>
                </c:pt>
                <c:pt idx="21">
                  <c:v>2044/45</c:v>
                </c:pt>
                <c:pt idx="22">
                  <c:v>2045/46</c:v>
                </c:pt>
                <c:pt idx="23">
                  <c:v>2046/47</c:v>
                </c:pt>
                <c:pt idx="24">
                  <c:v>2047/48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'S2'!$F$137:$AF$137</c15:sqref>
                  </c15:fullRef>
                </c:ext>
              </c:extLst>
              <c:f>'S2'!$H$137:$AF$137</c:f>
              <c:numCache>
                <c:formatCode>#,##0</c:formatCode>
                <c:ptCount val="25"/>
                <c:pt idx="0">
                  <c:v>8.3422703010002652E-3</c:v>
                </c:pt>
                <c:pt idx="1">
                  <c:v>5.5436038450075303E-3</c:v>
                </c:pt>
                <c:pt idx="2">
                  <c:v>-0.11539752687399492</c:v>
                </c:pt>
                <c:pt idx="3">
                  <c:v>-0.660714235006994</c:v>
                </c:pt>
                <c:pt idx="4">
                  <c:v>-0.65024329927299318</c:v>
                </c:pt>
                <c:pt idx="5">
                  <c:v>-0.37439063976999865</c:v>
                </c:pt>
                <c:pt idx="6">
                  <c:v>-0.38660594226799794</c:v>
                </c:pt>
                <c:pt idx="7">
                  <c:v>0.20241996106200488</c:v>
                </c:pt>
                <c:pt idx="8">
                  <c:v>0.21415737785700478</c:v>
                </c:pt>
                <c:pt idx="9">
                  <c:v>-0.29675082243099521</c:v>
                </c:pt>
                <c:pt idx="10">
                  <c:v>2.994267330847006</c:v>
                </c:pt>
                <c:pt idx="11">
                  <c:v>5.8835458419030111</c:v>
                </c:pt>
                <c:pt idx="12">
                  <c:v>5.3009709632480089</c:v>
                </c:pt>
                <c:pt idx="13">
                  <c:v>4.5504250150390089</c:v>
                </c:pt>
                <c:pt idx="14">
                  <c:v>4.3293976962689946</c:v>
                </c:pt>
                <c:pt idx="15">
                  <c:v>4.5330982991849949</c:v>
                </c:pt>
                <c:pt idx="16">
                  <c:v>4.9868595732179948</c:v>
                </c:pt>
                <c:pt idx="17">
                  <c:v>4.1848774482159943</c:v>
                </c:pt>
                <c:pt idx="18">
                  <c:v>2.1061655185510006</c:v>
                </c:pt>
                <c:pt idx="19">
                  <c:v>8.1927075611810007</c:v>
                </c:pt>
                <c:pt idx="20">
                  <c:v>7.8140785804529989</c:v>
                </c:pt>
                <c:pt idx="21">
                  <c:v>8.6417449934679986</c:v>
                </c:pt>
                <c:pt idx="22">
                  <c:v>9.1832901525389996</c:v>
                </c:pt>
                <c:pt idx="23">
                  <c:v>12.754924871909001</c:v>
                </c:pt>
                <c:pt idx="24">
                  <c:v>12.739079218963001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7F-4C24-8221-5A4392DEF587}"/>
            </c:ext>
          </c:extLst>
        </c:ser>
        <c:ser>
          <c:idx val="5"/>
          <c:order val="4"/>
          <c:tx>
            <c:strRef>
              <c:f>'S2'!$E$138</c:f>
              <c:strCache>
                <c:ptCount val="1"/>
                <c:pt idx="0">
                  <c:v>Avoided generation/storage costs (excl. fuel costs)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'S2'!$F$133:$AF$133</c15:sqref>
                  </c15:fullRef>
                </c:ext>
              </c:extLst>
              <c:f>'S2'!$H$133:$AF$133</c:f>
              <c:strCache>
                <c:ptCount val="25"/>
                <c:pt idx="0">
                  <c:v>2023/24</c:v>
                </c:pt>
                <c:pt idx="1">
                  <c:v>2024/25</c:v>
                </c:pt>
                <c:pt idx="2">
                  <c:v>2025/26</c:v>
                </c:pt>
                <c:pt idx="3">
                  <c:v>2026/27</c:v>
                </c:pt>
                <c:pt idx="4">
                  <c:v>2027/28</c:v>
                </c:pt>
                <c:pt idx="5">
                  <c:v>2028/29</c:v>
                </c:pt>
                <c:pt idx="6">
                  <c:v>2029/30</c:v>
                </c:pt>
                <c:pt idx="7">
                  <c:v>2030/31</c:v>
                </c:pt>
                <c:pt idx="8">
                  <c:v>2031/32</c:v>
                </c:pt>
                <c:pt idx="9">
                  <c:v>2032/33</c:v>
                </c:pt>
                <c:pt idx="10">
                  <c:v>2033/34</c:v>
                </c:pt>
                <c:pt idx="11">
                  <c:v>2034/35</c:v>
                </c:pt>
                <c:pt idx="12">
                  <c:v>2035/36</c:v>
                </c:pt>
                <c:pt idx="13">
                  <c:v>2036/37</c:v>
                </c:pt>
                <c:pt idx="14">
                  <c:v>2037/38</c:v>
                </c:pt>
                <c:pt idx="15">
                  <c:v>2038/39</c:v>
                </c:pt>
                <c:pt idx="16">
                  <c:v>2039/40</c:v>
                </c:pt>
                <c:pt idx="17">
                  <c:v>2040/41</c:v>
                </c:pt>
                <c:pt idx="18">
                  <c:v>2041/42</c:v>
                </c:pt>
                <c:pt idx="19">
                  <c:v>2042/43</c:v>
                </c:pt>
                <c:pt idx="20">
                  <c:v>2043/44</c:v>
                </c:pt>
                <c:pt idx="21">
                  <c:v>2044/45</c:v>
                </c:pt>
                <c:pt idx="22">
                  <c:v>2045/46</c:v>
                </c:pt>
                <c:pt idx="23">
                  <c:v>2046/47</c:v>
                </c:pt>
                <c:pt idx="24">
                  <c:v>2047/48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'S2'!$F$138:$AF$138</c15:sqref>
                  </c15:fullRef>
                </c:ext>
              </c:extLst>
              <c:f>'S2'!$H$138:$AF$138</c:f>
              <c:numCache>
                <c:formatCode>#,##0</c:formatCode>
                <c:ptCount val="25"/>
                <c:pt idx="0">
                  <c:v>-6.5276013148081485E-2</c:v>
                </c:pt>
                <c:pt idx="1">
                  <c:v>-1.4139279070027957</c:v>
                </c:pt>
                <c:pt idx="2">
                  <c:v>12.063539310841984</c:v>
                </c:pt>
                <c:pt idx="3">
                  <c:v>15.895260088486271</c:v>
                </c:pt>
                <c:pt idx="4">
                  <c:v>41.156323848009862</c:v>
                </c:pt>
                <c:pt idx="5">
                  <c:v>50.807290744646842</c:v>
                </c:pt>
                <c:pt idx="6">
                  <c:v>-44.01511944185328</c:v>
                </c:pt>
                <c:pt idx="7">
                  <c:v>-61.966049123183566</c:v>
                </c:pt>
                <c:pt idx="8">
                  <c:v>-61.678485118940664</c:v>
                </c:pt>
                <c:pt idx="9">
                  <c:v>336.58540909141885</c:v>
                </c:pt>
                <c:pt idx="10">
                  <c:v>448.7241998610948</c:v>
                </c:pt>
                <c:pt idx="11">
                  <c:v>434.41538952680082</c:v>
                </c:pt>
                <c:pt idx="12">
                  <c:v>434.77667918843116</c:v>
                </c:pt>
                <c:pt idx="13">
                  <c:v>431.8104167927973</c:v>
                </c:pt>
                <c:pt idx="14">
                  <c:v>450.93855965751482</c:v>
                </c:pt>
                <c:pt idx="15">
                  <c:v>234.13943543059395</c:v>
                </c:pt>
                <c:pt idx="16">
                  <c:v>625.74938565034267</c:v>
                </c:pt>
                <c:pt idx="17">
                  <c:v>475.69544146842151</c:v>
                </c:pt>
                <c:pt idx="18">
                  <c:v>308.22715091501414</c:v>
                </c:pt>
                <c:pt idx="19">
                  <c:v>344.27737229267592</c:v>
                </c:pt>
                <c:pt idx="20">
                  <c:v>382.03501356014579</c:v>
                </c:pt>
                <c:pt idx="21">
                  <c:v>329.33211233228315</c:v>
                </c:pt>
                <c:pt idx="22">
                  <c:v>501.35518432267895</c:v>
                </c:pt>
                <c:pt idx="23">
                  <c:v>575.4196815471264</c:v>
                </c:pt>
                <c:pt idx="24">
                  <c:v>510.05067710293901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A7F-4C24-8221-5A4392DEF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24377663"/>
        <c:axId val="824376831"/>
      </c:barChart>
      <c:catAx>
        <c:axId val="824377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4376831"/>
        <c:crosses val="autoZero"/>
        <c:auto val="1"/>
        <c:lblAlgn val="ctr"/>
        <c:lblOffset val="100"/>
        <c:noMultiLvlLbl val="0"/>
      </c:catAx>
      <c:valAx>
        <c:axId val="824376831"/>
        <c:scaling>
          <c:orientation val="minMax"/>
          <c:max val="4000"/>
          <c:min val="-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437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600140265649457"/>
          <c:y val="0.8252560419803574"/>
          <c:w val="0.88242329075119508"/>
          <c:h val="0.174743893505286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97887760624701"/>
          <c:y val="4.790446265903716E-2"/>
          <c:w val="0.85906771370576462"/>
          <c:h val="0.62545774137145294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'S3'!$E$134</c:f>
              <c:strCache>
                <c:ptCount val="1"/>
                <c:pt idx="0">
                  <c:v>Avoided unserved energy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'S3'!$F$133:$AF$133</c15:sqref>
                  </c15:fullRef>
                </c:ext>
              </c:extLst>
              <c:f>'S3'!$H$133:$AF$133</c:f>
              <c:strCache>
                <c:ptCount val="25"/>
                <c:pt idx="0">
                  <c:v>2023/24</c:v>
                </c:pt>
                <c:pt idx="1">
                  <c:v>2024/25</c:v>
                </c:pt>
                <c:pt idx="2">
                  <c:v>2025/26</c:v>
                </c:pt>
                <c:pt idx="3">
                  <c:v>2026/27</c:v>
                </c:pt>
                <c:pt idx="4">
                  <c:v>2027/28</c:v>
                </c:pt>
                <c:pt idx="5">
                  <c:v>2028/29</c:v>
                </c:pt>
                <c:pt idx="6">
                  <c:v>2029/30</c:v>
                </c:pt>
                <c:pt idx="7">
                  <c:v>2030/31</c:v>
                </c:pt>
                <c:pt idx="8">
                  <c:v>2031/32</c:v>
                </c:pt>
                <c:pt idx="9">
                  <c:v>2032/33</c:v>
                </c:pt>
                <c:pt idx="10">
                  <c:v>2033/34</c:v>
                </c:pt>
                <c:pt idx="11">
                  <c:v>2034/35</c:v>
                </c:pt>
                <c:pt idx="12">
                  <c:v>2035/36</c:v>
                </c:pt>
                <c:pt idx="13">
                  <c:v>2036/37</c:v>
                </c:pt>
                <c:pt idx="14">
                  <c:v>2037/38</c:v>
                </c:pt>
                <c:pt idx="15">
                  <c:v>2038/39</c:v>
                </c:pt>
                <c:pt idx="16">
                  <c:v>2039/40</c:v>
                </c:pt>
                <c:pt idx="17">
                  <c:v>2040/41</c:v>
                </c:pt>
                <c:pt idx="18">
                  <c:v>2041/42</c:v>
                </c:pt>
                <c:pt idx="19">
                  <c:v>2042/43</c:v>
                </c:pt>
                <c:pt idx="20">
                  <c:v>2043/44</c:v>
                </c:pt>
                <c:pt idx="21">
                  <c:v>2044/45</c:v>
                </c:pt>
                <c:pt idx="22">
                  <c:v>2045/46</c:v>
                </c:pt>
                <c:pt idx="23">
                  <c:v>2046/47</c:v>
                </c:pt>
                <c:pt idx="24">
                  <c:v>2047/48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'S3'!$F$134:$AF$134</c15:sqref>
                  </c15:fullRef>
                </c:ext>
              </c:extLst>
              <c:f>'S3'!$H$134:$AF$134</c:f>
              <c:numCache>
                <c:formatCode>#,##0</c:formatCode>
                <c:ptCount val="25"/>
                <c:pt idx="0">
                  <c:v>0.14348612412499981</c:v>
                </c:pt>
                <c:pt idx="1">
                  <c:v>1.0528564302760051</c:v>
                </c:pt>
                <c:pt idx="2">
                  <c:v>-1.0099441144539945</c:v>
                </c:pt>
                <c:pt idx="3">
                  <c:v>-1.0661716010990008</c:v>
                </c:pt>
                <c:pt idx="4">
                  <c:v>-1.3826935066680006</c:v>
                </c:pt>
                <c:pt idx="5">
                  <c:v>-1.6691872463880026</c:v>
                </c:pt>
                <c:pt idx="6">
                  <c:v>-13.346248829983002</c:v>
                </c:pt>
                <c:pt idx="7">
                  <c:v>-13.346988392254003</c:v>
                </c:pt>
                <c:pt idx="8">
                  <c:v>-13.347733449875003</c:v>
                </c:pt>
                <c:pt idx="9">
                  <c:v>-13.348463157660003</c:v>
                </c:pt>
                <c:pt idx="10">
                  <c:v>-13.349201382855004</c:v>
                </c:pt>
                <c:pt idx="11">
                  <c:v>-13.349951995338003</c:v>
                </c:pt>
                <c:pt idx="12">
                  <c:v>-13.350687980442004</c:v>
                </c:pt>
                <c:pt idx="13">
                  <c:v>-13.351429472880003</c:v>
                </c:pt>
                <c:pt idx="14">
                  <c:v>-13.352180477550004</c:v>
                </c:pt>
                <c:pt idx="15">
                  <c:v>-13.352927199641003</c:v>
                </c:pt>
                <c:pt idx="16">
                  <c:v>-13.353675250836003</c:v>
                </c:pt>
                <c:pt idx="17">
                  <c:v>-13.354423848559003</c:v>
                </c:pt>
                <c:pt idx="18">
                  <c:v>-13.355166209544004</c:v>
                </c:pt>
                <c:pt idx="19">
                  <c:v>-13.355917243036004</c:v>
                </c:pt>
                <c:pt idx="20">
                  <c:v>-13.356685206306004</c:v>
                </c:pt>
                <c:pt idx="21">
                  <c:v>-13.357441133092005</c:v>
                </c:pt>
                <c:pt idx="22">
                  <c:v>-13.358199148197004</c:v>
                </c:pt>
                <c:pt idx="23">
                  <c:v>-13.358961414498005</c:v>
                </c:pt>
                <c:pt idx="24">
                  <c:v>-13.359721973741005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A5-4F6D-BAA8-C84D1E59B64A}"/>
            </c:ext>
          </c:extLst>
        </c:ser>
        <c:ser>
          <c:idx val="3"/>
          <c:order val="1"/>
          <c:tx>
            <c:strRef>
              <c:f>'S3'!$E$135</c:f>
              <c:strCache>
                <c:ptCount val="1"/>
                <c:pt idx="0">
                  <c:v>Avoided REZ transmission capex</c:v>
                </c:pt>
              </c:strCache>
            </c:strRef>
          </c:tx>
          <c:spPr>
            <a:solidFill>
              <a:srgbClr val="F3742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'S3'!$F$133:$AF$133</c15:sqref>
                  </c15:fullRef>
                </c:ext>
              </c:extLst>
              <c:f>'S3'!$H$133:$AF$133</c:f>
              <c:strCache>
                <c:ptCount val="25"/>
                <c:pt idx="0">
                  <c:v>2023/24</c:v>
                </c:pt>
                <c:pt idx="1">
                  <c:v>2024/25</c:v>
                </c:pt>
                <c:pt idx="2">
                  <c:v>2025/26</c:v>
                </c:pt>
                <c:pt idx="3">
                  <c:v>2026/27</c:v>
                </c:pt>
                <c:pt idx="4">
                  <c:v>2027/28</c:v>
                </c:pt>
                <c:pt idx="5">
                  <c:v>2028/29</c:v>
                </c:pt>
                <c:pt idx="6">
                  <c:v>2029/30</c:v>
                </c:pt>
                <c:pt idx="7">
                  <c:v>2030/31</c:v>
                </c:pt>
                <c:pt idx="8">
                  <c:v>2031/32</c:v>
                </c:pt>
                <c:pt idx="9">
                  <c:v>2032/33</c:v>
                </c:pt>
                <c:pt idx="10">
                  <c:v>2033/34</c:v>
                </c:pt>
                <c:pt idx="11">
                  <c:v>2034/35</c:v>
                </c:pt>
                <c:pt idx="12">
                  <c:v>2035/36</c:v>
                </c:pt>
                <c:pt idx="13">
                  <c:v>2036/37</c:v>
                </c:pt>
                <c:pt idx="14">
                  <c:v>2037/38</c:v>
                </c:pt>
                <c:pt idx="15">
                  <c:v>2038/39</c:v>
                </c:pt>
                <c:pt idx="16">
                  <c:v>2039/40</c:v>
                </c:pt>
                <c:pt idx="17">
                  <c:v>2040/41</c:v>
                </c:pt>
                <c:pt idx="18">
                  <c:v>2041/42</c:v>
                </c:pt>
                <c:pt idx="19">
                  <c:v>2042/43</c:v>
                </c:pt>
                <c:pt idx="20">
                  <c:v>2043/44</c:v>
                </c:pt>
                <c:pt idx="21">
                  <c:v>2044/45</c:v>
                </c:pt>
                <c:pt idx="22">
                  <c:v>2045/46</c:v>
                </c:pt>
                <c:pt idx="23">
                  <c:v>2046/47</c:v>
                </c:pt>
                <c:pt idx="24">
                  <c:v>2047/48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'S3'!$F$135:$AF$135</c15:sqref>
                  </c15:fullRef>
                </c:ext>
              </c:extLst>
              <c:f>'S3'!$H$135:$AF$135</c:f>
              <c:numCache>
                <c:formatCode>#,##0</c:formatCode>
                <c:ptCount val="25"/>
                <c:pt idx="0">
                  <c:v>13.072257245422628</c:v>
                </c:pt>
                <c:pt idx="1">
                  <c:v>13.49362195111059</c:v>
                </c:pt>
                <c:pt idx="2">
                  <c:v>36.0088997501405</c:v>
                </c:pt>
                <c:pt idx="3">
                  <c:v>49.928330912088413</c:v>
                </c:pt>
                <c:pt idx="4">
                  <c:v>93.644832948912182</c:v>
                </c:pt>
                <c:pt idx="5">
                  <c:v>72.993606628146921</c:v>
                </c:pt>
                <c:pt idx="6">
                  <c:v>110.62811908050165</c:v>
                </c:pt>
                <c:pt idx="7">
                  <c:v>30.908690563851678</c:v>
                </c:pt>
                <c:pt idx="8">
                  <c:v>161.22344811327719</c:v>
                </c:pt>
                <c:pt idx="9">
                  <c:v>204.74359376139424</c:v>
                </c:pt>
                <c:pt idx="10">
                  <c:v>181.67708032500749</c:v>
                </c:pt>
                <c:pt idx="11">
                  <c:v>158.67260998489218</c:v>
                </c:pt>
                <c:pt idx="12">
                  <c:v>102.03895455792284</c:v>
                </c:pt>
                <c:pt idx="13">
                  <c:v>213.48591893591203</c:v>
                </c:pt>
                <c:pt idx="14">
                  <c:v>208.22323675422115</c:v>
                </c:pt>
                <c:pt idx="15">
                  <c:v>157.45294344125321</c:v>
                </c:pt>
                <c:pt idx="16">
                  <c:v>149.25913076399931</c:v>
                </c:pt>
                <c:pt idx="17">
                  <c:v>154.21360262583343</c:v>
                </c:pt>
                <c:pt idx="18">
                  <c:v>138.72163487323013</c:v>
                </c:pt>
                <c:pt idx="19">
                  <c:v>170.02281930128902</c:v>
                </c:pt>
                <c:pt idx="20">
                  <c:v>221.03099980015881</c:v>
                </c:pt>
                <c:pt idx="21">
                  <c:v>234.64553306919294</c:v>
                </c:pt>
                <c:pt idx="22">
                  <c:v>226.88509607823877</c:v>
                </c:pt>
                <c:pt idx="23">
                  <c:v>226.34027786834912</c:v>
                </c:pt>
                <c:pt idx="24">
                  <c:v>220.0776671429048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A5-4F6D-BAA8-C84D1E59B64A}"/>
            </c:ext>
          </c:extLst>
        </c:ser>
        <c:ser>
          <c:idx val="4"/>
          <c:order val="2"/>
          <c:tx>
            <c:strRef>
              <c:f>'S3'!$E$136</c:f>
              <c:strCache>
                <c:ptCount val="1"/>
                <c:pt idx="0">
                  <c:v>Avoided fuel costs</c:v>
                </c:pt>
              </c:strCache>
            </c:strRef>
          </c:tx>
          <c:spPr>
            <a:solidFill>
              <a:srgbClr val="268BAA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'S3'!$F$133:$AF$133</c15:sqref>
                  </c15:fullRef>
                </c:ext>
              </c:extLst>
              <c:f>'S3'!$H$133:$AF$133</c:f>
              <c:strCache>
                <c:ptCount val="25"/>
                <c:pt idx="0">
                  <c:v>2023/24</c:v>
                </c:pt>
                <c:pt idx="1">
                  <c:v>2024/25</c:v>
                </c:pt>
                <c:pt idx="2">
                  <c:v>2025/26</c:v>
                </c:pt>
                <c:pt idx="3">
                  <c:v>2026/27</c:v>
                </c:pt>
                <c:pt idx="4">
                  <c:v>2027/28</c:v>
                </c:pt>
                <c:pt idx="5">
                  <c:v>2028/29</c:v>
                </c:pt>
                <c:pt idx="6">
                  <c:v>2029/30</c:v>
                </c:pt>
                <c:pt idx="7">
                  <c:v>2030/31</c:v>
                </c:pt>
                <c:pt idx="8">
                  <c:v>2031/32</c:v>
                </c:pt>
                <c:pt idx="9">
                  <c:v>2032/33</c:v>
                </c:pt>
                <c:pt idx="10">
                  <c:v>2033/34</c:v>
                </c:pt>
                <c:pt idx="11">
                  <c:v>2034/35</c:v>
                </c:pt>
                <c:pt idx="12">
                  <c:v>2035/36</c:v>
                </c:pt>
                <c:pt idx="13">
                  <c:v>2036/37</c:v>
                </c:pt>
                <c:pt idx="14">
                  <c:v>2037/38</c:v>
                </c:pt>
                <c:pt idx="15">
                  <c:v>2038/39</c:v>
                </c:pt>
                <c:pt idx="16">
                  <c:v>2039/40</c:v>
                </c:pt>
                <c:pt idx="17">
                  <c:v>2040/41</c:v>
                </c:pt>
                <c:pt idx="18">
                  <c:v>2041/42</c:v>
                </c:pt>
                <c:pt idx="19">
                  <c:v>2042/43</c:v>
                </c:pt>
                <c:pt idx="20">
                  <c:v>2043/44</c:v>
                </c:pt>
                <c:pt idx="21">
                  <c:v>2044/45</c:v>
                </c:pt>
                <c:pt idx="22">
                  <c:v>2045/46</c:v>
                </c:pt>
                <c:pt idx="23">
                  <c:v>2046/47</c:v>
                </c:pt>
                <c:pt idx="24">
                  <c:v>2047/48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'S3'!$F$136:$AF$136</c15:sqref>
                  </c15:fullRef>
                </c:ext>
              </c:extLst>
              <c:f>'S3'!$H$136:$AF$136</c:f>
              <c:numCache>
                <c:formatCode>#,##0</c:formatCode>
                <c:ptCount val="25"/>
                <c:pt idx="0">
                  <c:v>-3.9495133216654446</c:v>
                </c:pt>
                <c:pt idx="1">
                  <c:v>-4.1525829585538663</c:v>
                </c:pt>
                <c:pt idx="2">
                  <c:v>-15.047495442997054</c:v>
                </c:pt>
                <c:pt idx="3">
                  <c:v>-12.889137154107036</c:v>
                </c:pt>
                <c:pt idx="4">
                  <c:v>-20.099352394376869</c:v>
                </c:pt>
                <c:pt idx="5">
                  <c:v>-2.3871496322604102</c:v>
                </c:pt>
                <c:pt idx="6">
                  <c:v>-14.288816681310937</c:v>
                </c:pt>
                <c:pt idx="7">
                  <c:v>130.49419480237725</c:v>
                </c:pt>
                <c:pt idx="8">
                  <c:v>194.43640603982726</c:v>
                </c:pt>
                <c:pt idx="9">
                  <c:v>265.32752345508226</c:v>
                </c:pt>
                <c:pt idx="10">
                  <c:v>328.13375704937039</c:v>
                </c:pt>
                <c:pt idx="11">
                  <c:v>373.37402770037357</c:v>
                </c:pt>
                <c:pt idx="12">
                  <c:v>375.03026674579257</c:v>
                </c:pt>
                <c:pt idx="13">
                  <c:v>412.35632794060962</c:v>
                </c:pt>
                <c:pt idx="14">
                  <c:v>425.97069053630162</c:v>
                </c:pt>
                <c:pt idx="15">
                  <c:v>513.69830439791258</c:v>
                </c:pt>
                <c:pt idx="16">
                  <c:v>569.3791269782065</c:v>
                </c:pt>
                <c:pt idx="17">
                  <c:v>663.78581105501848</c:v>
                </c:pt>
                <c:pt idx="18">
                  <c:v>800.3134150203424</c:v>
                </c:pt>
                <c:pt idx="19">
                  <c:v>938.11365090105346</c:v>
                </c:pt>
                <c:pt idx="20">
                  <c:v>969.12692642909838</c:v>
                </c:pt>
                <c:pt idx="21">
                  <c:v>1009.3251631307163</c:v>
                </c:pt>
                <c:pt idx="22">
                  <c:v>1072.7478510530814</c:v>
                </c:pt>
                <c:pt idx="23">
                  <c:v>1097.6558212292966</c:v>
                </c:pt>
                <c:pt idx="24">
                  <c:v>1124.3029348587017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A5-4F6D-BAA8-C84D1E59B64A}"/>
            </c:ext>
          </c:extLst>
        </c:ser>
        <c:ser>
          <c:idx val="5"/>
          <c:order val="3"/>
          <c:tx>
            <c:strRef>
              <c:f>'S3'!$E$137</c:f>
              <c:strCache>
                <c:ptCount val="1"/>
                <c:pt idx="0">
                  <c:v>Avoided voluntary load curtailment 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'S3'!$F$133:$AF$133</c15:sqref>
                  </c15:fullRef>
                </c:ext>
              </c:extLst>
              <c:f>'S3'!$H$133:$AF$133</c:f>
              <c:strCache>
                <c:ptCount val="25"/>
                <c:pt idx="0">
                  <c:v>2023/24</c:v>
                </c:pt>
                <c:pt idx="1">
                  <c:v>2024/25</c:v>
                </c:pt>
                <c:pt idx="2">
                  <c:v>2025/26</c:v>
                </c:pt>
                <c:pt idx="3">
                  <c:v>2026/27</c:v>
                </c:pt>
                <c:pt idx="4">
                  <c:v>2027/28</c:v>
                </c:pt>
                <c:pt idx="5">
                  <c:v>2028/29</c:v>
                </c:pt>
                <c:pt idx="6">
                  <c:v>2029/30</c:v>
                </c:pt>
                <c:pt idx="7">
                  <c:v>2030/31</c:v>
                </c:pt>
                <c:pt idx="8">
                  <c:v>2031/32</c:v>
                </c:pt>
                <c:pt idx="9">
                  <c:v>2032/33</c:v>
                </c:pt>
                <c:pt idx="10">
                  <c:v>2033/34</c:v>
                </c:pt>
                <c:pt idx="11">
                  <c:v>2034/35</c:v>
                </c:pt>
                <c:pt idx="12">
                  <c:v>2035/36</c:v>
                </c:pt>
                <c:pt idx="13">
                  <c:v>2036/37</c:v>
                </c:pt>
                <c:pt idx="14">
                  <c:v>2037/38</c:v>
                </c:pt>
                <c:pt idx="15">
                  <c:v>2038/39</c:v>
                </c:pt>
                <c:pt idx="16">
                  <c:v>2039/40</c:v>
                </c:pt>
                <c:pt idx="17">
                  <c:v>2040/41</c:v>
                </c:pt>
                <c:pt idx="18">
                  <c:v>2041/42</c:v>
                </c:pt>
                <c:pt idx="19">
                  <c:v>2042/43</c:v>
                </c:pt>
                <c:pt idx="20">
                  <c:v>2043/44</c:v>
                </c:pt>
                <c:pt idx="21">
                  <c:v>2044/45</c:v>
                </c:pt>
                <c:pt idx="22">
                  <c:v>2045/46</c:v>
                </c:pt>
                <c:pt idx="23">
                  <c:v>2046/47</c:v>
                </c:pt>
                <c:pt idx="24">
                  <c:v>2047/48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'S3'!$F$137:$AF$137</c15:sqref>
                  </c15:fullRef>
                </c:ext>
              </c:extLst>
              <c:f>'S3'!$H$137:$AF$137</c:f>
              <c:numCache>
                <c:formatCode>#,##0</c:formatCode>
                <c:ptCount val="25"/>
                <c:pt idx="0">
                  <c:v>2.349520760706</c:v>
                </c:pt>
                <c:pt idx="1">
                  <c:v>2.3388693196350077</c:v>
                </c:pt>
                <c:pt idx="2">
                  <c:v>3.5684547702040188</c:v>
                </c:pt>
                <c:pt idx="3">
                  <c:v>3.9553782855240316</c:v>
                </c:pt>
                <c:pt idx="4">
                  <c:v>3.4775718847940347</c:v>
                </c:pt>
                <c:pt idx="5">
                  <c:v>1.9793498704550314</c:v>
                </c:pt>
                <c:pt idx="6">
                  <c:v>-0.41365369628496773</c:v>
                </c:pt>
                <c:pt idx="7">
                  <c:v>12.214604728060035</c:v>
                </c:pt>
                <c:pt idx="8">
                  <c:v>12.336473983140035</c:v>
                </c:pt>
                <c:pt idx="9">
                  <c:v>12.190682691507035</c:v>
                </c:pt>
                <c:pt idx="10">
                  <c:v>12.263476088168035</c:v>
                </c:pt>
                <c:pt idx="11">
                  <c:v>13.060724068237036</c:v>
                </c:pt>
                <c:pt idx="12">
                  <c:v>15.021984556320037</c:v>
                </c:pt>
                <c:pt idx="13">
                  <c:v>14.991128999022036</c:v>
                </c:pt>
                <c:pt idx="14">
                  <c:v>14.961616864704039</c:v>
                </c:pt>
                <c:pt idx="15">
                  <c:v>14.958109907548039</c:v>
                </c:pt>
                <c:pt idx="16">
                  <c:v>17.96737944414804</c:v>
                </c:pt>
                <c:pt idx="17">
                  <c:v>17.78102318546604</c:v>
                </c:pt>
                <c:pt idx="18">
                  <c:v>21.294302841194039</c:v>
                </c:pt>
                <c:pt idx="19">
                  <c:v>21.290950764517039</c:v>
                </c:pt>
                <c:pt idx="20">
                  <c:v>24.17709994295404</c:v>
                </c:pt>
                <c:pt idx="21">
                  <c:v>24.621879529199042</c:v>
                </c:pt>
                <c:pt idx="22">
                  <c:v>24.584337547501043</c:v>
                </c:pt>
                <c:pt idx="23">
                  <c:v>24.580895329623043</c:v>
                </c:pt>
                <c:pt idx="24">
                  <c:v>24.586927268299043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EA5-4F6D-BAA8-C84D1E59B64A}"/>
            </c:ext>
          </c:extLst>
        </c:ser>
        <c:ser>
          <c:idx val="0"/>
          <c:order val="4"/>
          <c:tx>
            <c:strRef>
              <c:f>'S3'!$E$138</c:f>
              <c:strCache>
                <c:ptCount val="1"/>
                <c:pt idx="0">
                  <c:v>Avoided generation/storage costs (excl. fuel costs)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'S3'!$F$133:$AF$133</c15:sqref>
                  </c15:fullRef>
                </c:ext>
              </c:extLst>
              <c:f>'S3'!$H$133:$AF$133</c:f>
              <c:strCache>
                <c:ptCount val="25"/>
                <c:pt idx="0">
                  <c:v>2023/24</c:v>
                </c:pt>
                <c:pt idx="1">
                  <c:v>2024/25</c:v>
                </c:pt>
                <c:pt idx="2">
                  <c:v>2025/26</c:v>
                </c:pt>
                <c:pt idx="3">
                  <c:v>2026/27</c:v>
                </c:pt>
                <c:pt idx="4">
                  <c:v>2027/28</c:v>
                </c:pt>
                <c:pt idx="5">
                  <c:v>2028/29</c:v>
                </c:pt>
                <c:pt idx="6">
                  <c:v>2029/30</c:v>
                </c:pt>
                <c:pt idx="7">
                  <c:v>2030/31</c:v>
                </c:pt>
                <c:pt idx="8">
                  <c:v>2031/32</c:v>
                </c:pt>
                <c:pt idx="9">
                  <c:v>2032/33</c:v>
                </c:pt>
                <c:pt idx="10">
                  <c:v>2033/34</c:v>
                </c:pt>
                <c:pt idx="11">
                  <c:v>2034/35</c:v>
                </c:pt>
                <c:pt idx="12">
                  <c:v>2035/36</c:v>
                </c:pt>
                <c:pt idx="13">
                  <c:v>2036/37</c:v>
                </c:pt>
                <c:pt idx="14">
                  <c:v>2037/38</c:v>
                </c:pt>
                <c:pt idx="15">
                  <c:v>2038/39</c:v>
                </c:pt>
                <c:pt idx="16">
                  <c:v>2039/40</c:v>
                </c:pt>
                <c:pt idx="17">
                  <c:v>2040/41</c:v>
                </c:pt>
                <c:pt idx="18">
                  <c:v>2041/42</c:v>
                </c:pt>
                <c:pt idx="19">
                  <c:v>2042/43</c:v>
                </c:pt>
                <c:pt idx="20">
                  <c:v>2043/44</c:v>
                </c:pt>
                <c:pt idx="21">
                  <c:v>2044/45</c:v>
                </c:pt>
                <c:pt idx="22">
                  <c:v>2045/46</c:v>
                </c:pt>
                <c:pt idx="23">
                  <c:v>2046/47</c:v>
                </c:pt>
                <c:pt idx="24">
                  <c:v>2047/48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'S3'!$F$138:$AF$138</c15:sqref>
                  </c15:fullRef>
                </c:ext>
              </c:extLst>
              <c:f>'S3'!$H$138:$AF$138</c:f>
              <c:numCache>
                <c:formatCode>#,##0</c:formatCode>
                <c:ptCount val="25"/>
                <c:pt idx="0">
                  <c:v>176.72259987441578</c:v>
                </c:pt>
                <c:pt idx="1">
                  <c:v>91.707440864471295</c:v>
                </c:pt>
                <c:pt idx="2">
                  <c:v>122.25182043473981</c:v>
                </c:pt>
                <c:pt idx="3">
                  <c:v>666.89405509610401</c:v>
                </c:pt>
                <c:pt idx="4">
                  <c:v>686.7214016959025</c:v>
                </c:pt>
                <c:pt idx="5">
                  <c:v>536.69888786364425</c:v>
                </c:pt>
                <c:pt idx="6">
                  <c:v>1122.8924861735868</c:v>
                </c:pt>
                <c:pt idx="7">
                  <c:v>-153.10852478067522</c:v>
                </c:pt>
                <c:pt idx="8">
                  <c:v>1502.9015194240117</c:v>
                </c:pt>
                <c:pt idx="9">
                  <c:v>1522.7830698676039</c:v>
                </c:pt>
                <c:pt idx="10">
                  <c:v>1580.217457180881</c:v>
                </c:pt>
                <c:pt idx="11">
                  <c:v>1900.2371153489808</c:v>
                </c:pt>
                <c:pt idx="12">
                  <c:v>3009.6226235164277</c:v>
                </c:pt>
                <c:pt idx="13">
                  <c:v>2254.5609629667779</c:v>
                </c:pt>
                <c:pt idx="14">
                  <c:v>2762.4994247330383</c:v>
                </c:pt>
                <c:pt idx="15">
                  <c:v>2083.8161179322901</c:v>
                </c:pt>
                <c:pt idx="16">
                  <c:v>2239.9961897286776</c:v>
                </c:pt>
                <c:pt idx="17">
                  <c:v>2134.0767069957647</c:v>
                </c:pt>
                <c:pt idx="18">
                  <c:v>1688.337565154241</c:v>
                </c:pt>
                <c:pt idx="19">
                  <c:v>1876.1540103587199</c:v>
                </c:pt>
                <c:pt idx="20">
                  <c:v>2166.4394556563893</c:v>
                </c:pt>
                <c:pt idx="21">
                  <c:v>2213.996913035427</c:v>
                </c:pt>
                <c:pt idx="22">
                  <c:v>2183.0742219191698</c:v>
                </c:pt>
                <c:pt idx="23">
                  <c:v>2227.8291660665545</c:v>
                </c:pt>
                <c:pt idx="24">
                  <c:v>2231.6238702955175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EA5-4F6D-BAA8-C84D1E59B6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24377663"/>
        <c:axId val="824376831"/>
      </c:barChart>
      <c:catAx>
        <c:axId val="824377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4376831"/>
        <c:crosses val="autoZero"/>
        <c:auto val="1"/>
        <c:lblAlgn val="ctr"/>
        <c:lblOffset val="100"/>
        <c:noMultiLvlLbl val="0"/>
      </c:catAx>
      <c:valAx>
        <c:axId val="82437683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437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600140265649457"/>
          <c:y val="0.8252560419803574"/>
          <c:w val="0.88399853308494802"/>
          <c:h val="0.174743958019642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'R2 Charts'!$D$84</c:f>
              <c:strCache>
                <c:ptCount val="1"/>
                <c:pt idx="0">
                  <c:v>NPV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1C04-48EC-8575-663DE1D6252B}"/>
              </c:ext>
            </c:extLst>
          </c:dPt>
          <c:dPt>
            <c:idx val="1"/>
            <c:invertIfNegative val="0"/>
            <c:bubble3D val="0"/>
            <c:spPr>
              <a:solidFill>
                <a:srgbClr val="696A6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C04-48EC-8575-663DE1D6252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C04-48EC-8575-663DE1D6252B}"/>
              </c:ext>
            </c:extLst>
          </c:dPt>
          <c:dPt>
            <c:idx val="3"/>
            <c:invertIfNegative val="0"/>
            <c:bubble3D val="0"/>
            <c:spPr>
              <a:solidFill>
                <a:srgbClr val="696A6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1C04-48EC-8575-663DE1D6252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'R2 Charts'!$B$85:$C$88</c:f>
              <c:multiLvlStrCache>
                <c:ptCount val="4"/>
                <c:lvl>
                  <c:pt idx="0">
                    <c:v>Option 1 VNI West (via Kerang)</c:v>
                  </c:pt>
                  <c:pt idx="1">
                    <c:v>Option 2 VTL + VNI West (via Kerang)</c:v>
                  </c:pt>
                  <c:pt idx="2">
                    <c:v>Option 1 VNI West (via Kerang)</c:v>
                  </c:pt>
                  <c:pt idx="3">
                    <c:v>Option 2 VTL + VNI West (via Kerang)</c:v>
                  </c:pt>
                </c:lvl>
                <c:lvl>
                  <c:pt idx="0">
                    <c:v>High discount rate</c:v>
                  </c:pt>
                  <c:pt idx="2">
                    <c:v>Low discount rate</c:v>
                  </c:pt>
                </c:lvl>
              </c:multiLvlStrCache>
            </c:multiLvlStrRef>
          </c:cat>
          <c:val>
            <c:numRef>
              <c:f>'R2 Charts'!$D$85:$D$88</c:f>
              <c:numCache>
                <c:formatCode>#,##0</c:formatCode>
                <c:ptCount val="4"/>
                <c:pt idx="0">
                  <c:v>292.26945068791173</c:v>
                </c:pt>
                <c:pt idx="1">
                  <c:v>203.29811520924579</c:v>
                </c:pt>
                <c:pt idx="2">
                  <c:v>1963.2813753196831</c:v>
                </c:pt>
                <c:pt idx="3">
                  <c:v>1813.5621001117113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04-48EC-8575-663DE1D625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1282671"/>
        <c:axId val="821283087"/>
      </c:barChart>
      <c:catAx>
        <c:axId val="8212826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283087"/>
        <c:crosses val="autoZero"/>
        <c:auto val="1"/>
        <c:lblAlgn val="ctr"/>
        <c:lblOffset val="100"/>
        <c:noMultiLvlLbl val="0"/>
      </c:catAx>
      <c:valAx>
        <c:axId val="82128308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2826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'R2 Charts'!$L$84</c:f>
              <c:strCache>
                <c:ptCount val="1"/>
                <c:pt idx="0">
                  <c:v>Network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C22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6D67-4870-A680-B1EE8A1E3BB4}"/>
              </c:ext>
            </c:extLst>
          </c:dPt>
          <c:dPt>
            <c:idx val="1"/>
            <c:invertIfNegative val="0"/>
            <c:bubble3D val="0"/>
            <c:spPr>
              <a:solidFill>
                <a:srgbClr val="696A6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6D67-4870-A680-B1EE8A1E3BB4}"/>
              </c:ext>
            </c:extLst>
          </c:dPt>
          <c:dPt>
            <c:idx val="2"/>
            <c:invertIfNegative val="0"/>
            <c:bubble3D val="0"/>
            <c:spPr>
              <a:solidFill>
                <a:srgbClr val="FFC22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D67-4870-A680-B1EE8A1E3BB4}"/>
              </c:ext>
            </c:extLst>
          </c:dPt>
          <c:dPt>
            <c:idx val="3"/>
            <c:invertIfNegative val="0"/>
            <c:bubble3D val="0"/>
            <c:spPr>
              <a:solidFill>
                <a:srgbClr val="696A6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D67-4870-A680-B1EE8A1E3B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'R2 Charts'!$J$85:$K$88</c:f>
              <c:multiLvlStrCache>
                <c:ptCount val="4"/>
                <c:lvl>
                  <c:pt idx="0">
                    <c:v>Option 1 VNI West (via Kerang)</c:v>
                  </c:pt>
                  <c:pt idx="1">
                    <c:v>Option 2 VTL + VNI West (via Kerang)</c:v>
                  </c:pt>
                  <c:pt idx="2">
                    <c:v>Option 1 VNI West (via Kerang)</c:v>
                  </c:pt>
                  <c:pt idx="3">
                    <c:v>Option 2 VTL + VNI West (via Kerang)</c:v>
                  </c:pt>
                </c:lvl>
                <c:lvl>
                  <c:pt idx="0">
                    <c:v>High network capex</c:v>
                  </c:pt>
                  <c:pt idx="2">
                    <c:v>Low network capex</c:v>
                  </c:pt>
                </c:lvl>
              </c:multiLvlStrCache>
            </c:multiLvlStrRef>
          </c:cat>
          <c:val>
            <c:numRef>
              <c:f>'R2 Charts'!$L$85:$L$88</c:f>
              <c:numCache>
                <c:formatCode>#,##0</c:formatCode>
                <c:ptCount val="4"/>
                <c:pt idx="0">
                  <c:v>225.07795100896263</c:v>
                </c:pt>
                <c:pt idx="1">
                  <c:v>118.26296383940181</c:v>
                </c:pt>
                <c:pt idx="2">
                  <c:v>1147.9437399265155</c:v>
                </c:pt>
                <c:pt idx="3">
                  <c:v>1039.2521768218617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67-4870-A680-B1EE8A1E3B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7382591"/>
        <c:axId val="977371775"/>
      </c:barChart>
      <c:catAx>
        <c:axId val="9773825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7371775"/>
        <c:crosses val="autoZero"/>
        <c:auto val="1"/>
        <c:lblAlgn val="ctr"/>
        <c:lblOffset val="100"/>
        <c:noMultiLvlLbl val="0"/>
      </c:catAx>
      <c:valAx>
        <c:axId val="97737177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73825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 sz="900" b="1"/>
              <a:t>Step change</a:t>
            </a:r>
          </a:p>
          <a:p>
            <a:pPr>
              <a:defRPr sz="900" b="1"/>
            </a:pPr>
            <a:r>
              <a:rPr lang="en-AU" sz="900" b="1"/>
              <a:t>(delivered</a:t>
            </a:r>
            <a:r>
              <a:rPr lang="en-AU" sz="900" b="1" baseline="0"/>
              <a:t> by 2031)</a:t>
            </a:r>
            <a:endParaRPr lang="en-AU" sz="9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'R1 Interface and results'!$B$30</c:f>
              <c:strCache>
                <c:ptCount val="1"/>
                <c:pt idx="0">
                  <c:v>Option 1</c:v>
                </c:pt>
              </c:strCache>
            </c:strRef>
          </c:tx>
          <c:spPr>
            <a:solidFill>
              <a:srgbClr val="FFC22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results'!$C$29</c:f>
              <c:strCache>
                <c:ptCount val="1"/>
                <c:pt idx="0">
                  <c:v>Step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results'!$C$30:$F$30</c15:sqref>
                  </c15:fullRef>
                </c:ext>
              </c:extLst>
              <c:f>'R1 Interface and results'!$C$30</c:f>
              <c:numCache>
                <c:formatCode>#,###,###</c:formatCode>
                <c:ptCount val="1"/>
                <c:pt idx="0">
                  <c:v>883.74426998258605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C0-4CE2-BC70-D40D376B9173}"/>
            </c:ext>
          </c:extLst>
        </c:ser>
        <c:ser>
          <c:idx val="1"/>
          <c:order val="1"/>
          <c:tx>
            <c:strRef>
              <c:f>'R1 Interface and results'!$B$31</c:f>
              <c:strCache>
                <c:ptCount val="1"/>
                <c:pt idx="0">
                  <c:v>Option 2</c:v>
                </c:pt>
              </c:strCache>
            </c:strRef>
          </c:tx>
          <c:spPr>
            <a:solidFill>
              <a:srgbClr val="696A6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results'!$C$29</c:f>
              <c:strCache>
                <c:ptCount val="1"/>
                <c:pt idx="0">
                  <c:v>Step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results'!$C$31:$F$31</c15:sqref>
                  </c15:fullRef>
                </c:ext>
              </c:extLst>
              <c:f>'R1 Interface and results'!$C$31</c:f>
              <c:numCache>
                <c:formatCode>#,###,###</c:formatCode>
                <c:ptCount val="1"/>
                <c:pt idx="0">
                  <c:v>788.54895376627837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C0-4CE2-BC70-D40D376B9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6709087"/>
        <c:axId val="526715743"/>
      </c:barChart>
      <c:catAx>
        <c:axId val="52670908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26715743"/>
        <c:crosses val="autoZero"/>
        <c:auto val="1"/>
        <c:lblAlgn val="ctr"/>
        <c:lblOffset val="100"/>
        <c:noMultiLvlLbl val="0"/>
      </c:catAx>
      <c:valAx>
        <c:axId val="526715743"/>
        <c:scaling>
          <c:orientation val="minMax"/>
          <c:max val="2000"/>
          <c:min val="-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6709087"/>
        <c:crosses val="autoZero"/>
        <c:crossBetween val="between"/>
        <c:majorUnit val="25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 sz="900" b="1"/>
              <a:t>Progressive change</a:t>
            </a:r>
          </a:p>
          <a:p>
            <a:pPr>
              <a:defRPr sz="900"/>
            </a:pPr>
            <a:r>
              <a:rPr lang="en-AU" sz="900" b="1"/>
              <a:t>(delivered by 2038)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'R1 Interface and results'!$B$30</c:f>
              <c:strCache>
                <c:ptCount val="1"/>
                <c:pt idx="0">
                  <c:v>Option 1</c:v>
                </c:pt>
              </c:strCache>
            </c:strRef>
          </c:tx>
          <c:spPr>
            <a:solidFill>
              <a:srgbClr val="FFC22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results'!$D$29</c:f>
              <c:strCache>
                <c:ptCount val="1"/>
                <c:pt idx="0">
                  <c:v>Progressive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results'!$C$30:$F$30</c15:sqref>
                  </c15:fullRef>
                </c:ext>
              </c:extLst>
              <c:f>'R1 Interface and results'!$D$30</c:f>
              <c:numCache>
                <c:formatCode>#,###,###</c:formatCode>
                <c:ptCount val="1"/>
                <c:pt idx="0">
                  <c:v>-169.34183373687677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'R1 Interface and results'!$C$30</c15:sqref>
                  <c15:spPr xmlns:c15="http://schemas.microsoft.com/office/drawing/2012/chart">
                    <a:solidFill>
                      <a:srgbClr val="FFC222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0582-49F1-91D2-180349AC1211}"/>
            </c:ext>
          </c:extLst>
        </c:ser>
        <c:ser>
          <c:idx val="1"/>
          <c:order val="1"/>
          <c:tx>
            <c:strRef>
              <c:f>'R1 Interface and results'!$B$31</c:f>
              <c:strCache>
                <c:ptCount val="1"/>
                <c:pt idx="0">
                  <c:v>Option 2</c:v>
                </c:pt>
              </c:strCache>
            </c:strRef>
          </c:tx>
          <c:spPr>
            <a:solidFill>
              <a:srgbClr val="696A6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results'!$D$29</c:f>
              <c:strCache>
                <c:ptCount val="1"/>
                <c:pt idx="0">
                  <c:v>Progressive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results'!$C$31:$F$31</c15:sqref>
                  </c15:fullRef>
                </c:ext>
              </c:extLst>
              <c:f>'R1 Interface and results'!$D$31</c:f>
              <c:numCache>
                <c:formatCode>#,###,###</c:formatCode>
                <c:ptCount val="1"/>
                <c:pt idx="0">
                  <c:v>-360.86503104187256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82-49F1-91D2-180349AC1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6709087"/>
        <c:axId val="526715743"/>
      </c:barChart>
      <c:catAx>
        <c:axId val="52670908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26715743"/>
        <c:crosses val="autoZero"/>
        <c:auto val="1"/>
        <c:lblAlgn val="ctr"/>
        <c:lblOffset val="100"/>
        <c:noMultiLvlLbl val="0"/>
      </c:catAx>
      <c:valAx>
        <c:axId val="526715743"/>
        <c:scaling>
          <c:orientation val="minMax"/>
          <c:max val="2000"/>
          <c:min val="-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6709087"/>
        <c:crosses val="autoZero"/>
        <c:crossBetween val="between"/>
        <c:majorUnit val="25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 sz="900" b="1"/>
              <a:t>Hydrogen superpower</a:t>
            </a:r>
          </a:p>
          <a:p>
            <a:pPr>
              <a:defRPr sz="900"/>
            </a:pPr>
            <a:r>
              <a:rPr lang="en-AU" sz="900" b="1"/>
              <a:t>(delivered by 2030)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'R1 Interface and results'!$B$30</c:f>
              <c:strCache>
                <c:ptCount val="1"/>
                <c:pt idx="0">
                  <c:v>Option 1</c:v>
                </c:pt>
              </c:strCache>
            </c:strRef>
          </c:tx>
          <c:spPr>
            <a:solidFill>
              <a:srgbClr val="FFC22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results'!$E$29</c:f>
              <c:strCache>
                <c:ptCount val="1"/>
                <c:pt idx="0">
                  <c:v>Hydrogen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results'!$C$30:$F$30</c15:sqref>
                  </c15:fullRef>
                </c:ext>
              </c:extLst>
              <c:f>'R1 Interface and results'!$E$30</c:f>
              <c:numCache>
                <c:formatCode>#,###,###</c:formatCode>
                <c:ptCount val="1"/>
                <c:pt idx="0">
                  <c:v>1543.1465288769834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'R1 Interface and results'!$C$30</c15:sqref>
                  <c15:spPr xmlns:c15="http://schemas.microsoft.com/office/drawing/2012/chart">
                    <a:solidFill>
                      <a:srgbClr val="FFC222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E4D7-4A50-9FAA-52A2591DE463}"/>
            </c:ext>
          </c:extLst>
        </c:ser>
        <c:ser>
          <c:idx val="1"/>
          <c:order val="1"/>
          <c:tx>
            <c:strRef>
              <c:f>'R1 Interface and results'!$B$31</c:f>
              <c:strCache>
                <c:ptCount val="1"/>
                <c:pt idx="0">
                  <c:v>Option 2</c:v>
                </c:pt>
              </c:strCache>
            </c:strRef>
          </c:tx>
          <c:spPr>
            <a:solidFill>
              <a:srgbClr val="696A6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results'!$E$29</c:f>
              <c:strCache>
                <c:ptCount val="1"/>
                <c:pt idx="0">
                  <c:v>Hydrogen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results'!$C$31:$F$31</c15:sqref>
                  </c15:fullRef>
                </c:ext>
              </c:extLst>
              <c:f>'R1 Interface and results'!$E$31</c:f>
              <c:numCache>
                <c:formatCode>#,###,###</c:formatCode>
                <c:ptCount val="1"/>
                <c:pt idx="0">
                  <c:v>1538.7312426929377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D7-4A50-9FAA-52A2591DE4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6709087"/>
        <c:axId val="526715743"/>
      </c:barChart>
      <c:catAx>
        <c:axId val="52670908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26715743"/>
        <c:crosses val="autoZero"/>
        <c:auto val="1"/>
        <c:lblAlgn val="ctr"/>
        <c:lblOffset val="100"/>
        <c:noMultiLvlLbl val="0"/>
      </c:catAx>
      <c:valAx>
        <c:axId val="526715743"/>
        <c:scaling>
          <c:orientation val="minMax"/>
          <c:max val="2000"/>
          <c:min val="-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6709087"/>
        <c:crosses val="autoZero"/>
        <c:crossBetween val="between"/>
        <c:majorUnit val="25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 sz="1200"/>
              <a:t>Progressive (30% weighting)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'R1 Interface and results'!$B$30</c:f>
              <c:strCache>
                <c:ptCount val="1"/>
                <c:pt idx="0">
                  <c:v>Option 1</c:v>
                </c:pt>
              </c:strCache>
            </c:strRef>
          </c:tx>
          <c:spPr>
            <a:solidFill>
              <a:srgbClr val="00869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results'!$D$29</c:f>
              <c:strCache>
                <c:ptCount val="1"/>
                <c:pt idx="0">
                  <c:v>Progressive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results'!$C$30:$F$30</c15:sqref>
                  </c15:fullRef>
                </c:ext>
              </c:extLst>
              <c:f>'R1 Interface and results'!$D$30</c:f>
              <c:numCache>
                <c:formatCode>#,###,###</c:formatCode>
                <c:ptCount val="1"/>
                <c:pt idx="0">
                  <c:v>-169.34183373687677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'R1 Interface and results'!$C$30</c15:sqref>
                  <c15:spPr xmlns:c15="http://schemas.microsoft.com/office/drawing/2012/chart">
                    <a:solidFill>
                      <a:srgbClr val="008698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9613-4A9C-9FA7-E1782EC0189D}"/>
            </c:ext>
          </c:extLst>
        </c:ser>
        <c:ser>
          <c:idx val="1"/>
          <c:order val="1"/>
          <c:tx>
            <c:strRef>
              <c:f>'R1 Interface and results'!$B$31</c:f>
              <c:strCache>
                <c:ptCount val="1"/>
                <c:pt idx="0">
                  <c:v>Option 2</c:v>
                </c:pt>
              </c:strCache>
            </c:strRef>
          </c:tx>
          <c:spPr>
            <a:solidFill>
              <a:srgbClr val="696A6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results'!$D$29</c:f>
              <c:strCache>
                <c:ptCount val="1"/>
                <c:pt idx="0">
                  <c:v>Progressive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results'!$C$31:$F$31</c15:sqref>
                  </c15:fullRef>
                </c:ext>
              </c:extLst>
              <c:f>'R1 Interface and results'!$D$31</c:f>
              <c:numCache>
                <c:formatCode>#,###,###</c:formatCode>
                <c:ptCount val="1"/>
                <c:pt idx="0">
                  <c:v>-360.86503104187256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13-4A9C-9FA7-E1782EC018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19194527"/>
        <c:axId val="619195359"/>
      </c:barChart>
      <c:catAx>
        <c:axId val="61919452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low"/>
        <c:crossAx val="619195359"/>
        <c:crosses val="autoZero"/>
        <c:auto val="1"/>
        <c:lblAlgn val="ctr"/>
        <c:lblOffset val="100"/>
        <c:noMultiLvlLbl val="0"/>
      </c:catAx>
      <c:valAx>
        <c:axId val="619195359"/>
        <c:scaling>
          <c:orientation val="minMax"/>
          <c:max val="2000"/>
          <c:min val="-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$millions, 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194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 sz="900" b="1"/>
              <a:t>Weighted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'R1 Interface and results'!$B$30</c:f>
              <c:strCache>
                <c:ptCount val="1"/>
                <c:pt idx="0">
                  <c:v>Option 1</c:v>
                </c:pt>
              </c:strCache>
            </c:strRef>
          </c:tx>
          <c:spPr>
            <a:solidFill>
              <a:srgbClr val="FFC22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results'!$F$29</c:f>
              <c:strCache>
                <c:ptCount val="1"/>
                <c:pt idx="0">
                  <c:v>Weighted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results'!$C$30:$F$30</c15:sqref>
                  </c15:fullRef>
                </c:ext>
              </c:extLst>
              <c:f>'R1 Interface and results'!$F$30</c:f>
              <c:numCache>
                <c:formatCode>#,###,###</c:formatCode>
                <c:ptCount val="1"/>
                <c:pt idx="0">
                  <c:v>686.5108454677387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'R1 Interface and results'!$C$30</c15:sqref>
                  <c15:spPr xmlns:c15="http://schemas.microsoft.com/office/drawing/2012/chart">
                    <a:solidFill>
                      <a:srgbClr val="FFC222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DA23-4A45-B06C-FE0C502D884F}"/>
            </c:ext>
          </c:extLst>
        </c:ser>
        <c:ser>
          <c:idx val="1"/>
          <c:order val="1"/>
          <c:tx>
            <c:strRef>
              <c:f>'R1 Interface and results'!$B$31</c:f>
              <c:strCache>
                <c:ptCount val="1"/>
                <c:pt idx="0">
                  <c:v>Option 2</c:v>
                </c:pt>
              </c:strCache>
            </c:strRef>
          </c:tx>
          <c:spPr>
            <a:solidFill>
              <a:srgbClr val="696A6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results'!$F$29</c:f>
              <c:strCache>
                <c:ptCount val="1"/>
                <c:pt idx="0">
                  <c:v>Weighted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results'!$C$31:$F$31</c15:sqref>
                  </c15:fullRef>
                </c:ext>
              </c:extLst>
              <c:f>'R1 Interface and results'!$F$31</c:f>
              <c:numCache>
                <c:formatCode>#,###,###</c:formatCode>
                <c:ptCount val="1"/>
                <c:pt idx="0">
                  <c:v>578.75757033063189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23-4A45-B06C-FE0C502D884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26709087"/>
        <c:axId val="526715743"/>
      </c:barChart>
      <c:catAx>
        <c:axId val="52670908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26715743"/>
        <c:crosses val="autoZero"/>
        <c:auto val="1"/>
        <c:lblAlgn val="ctr"/>
        <c:lblOffset val="100"/>
        <c:noMultiLvlLbl val="0"/>
      </c:catAx>
      <c:valAx>
        <c:axId val="526715743"/>
        <c:scaling>
          <c:orientation val="minMax"/>
          <c:max val="2000"/>
          <c:min val="-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6709087"/>
        <c:crosses val="autoZero"/>
        <c:crossBetween val="between"/>
        <c:majorUnit val="25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47062554680665"/>
          <c:y val="5.1103368176538912E-2"/>
          <c:w val="0.80473818897637794"/>
          <c:h val="0.6274158413125188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'R2 Charts'!$M$30</c:f>
              <c:strCache>
                <c:ptCount val="1"/>
                <c:pt idx="0">
                  <c:v>Transmission capex</c:v>
                </c:pt>
              </c:strCache>
            </c:strRef>
          </c:tx>
          <c:spPr>
            <a:solidFill>
              <a:srgbClr val="C41230"/>
            </a:solidFill>
            <a:ln>
              <a:noFill/>
            </a:ln>
            <a:effectLst/>
          </c:spPr>
          <c:invertIfNegative val="0"/>
          <c:cat>
            <c:strRef>
              <c:f>'R2 Charts'!$L$31:$L$32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Charts'!$M$31:$M$32</c:f>
              <c:numCache>
                <c:formatCode>#,##0</c:formatCode>
                <c:ptCount val="2"/>
                <c:pt idx="0">
                  <c:v>-1048.6339416790588</c:v>
                </c:pt>
                <c:pt idx="1">
                  <c:v>-1326.7097946247902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1-4F84-AE48-ED3DF57A4F53}"/>
            </c:ext>
          </c:extLst>
        </c:ser>
        <c:ser>
          <c:idx val="1"/>
          <c:order val="1"/>
          <c:tx>
            <c:strRef>
              <c:f>'R2 Charts'!$N$30</c:f>
              <c:strCache>
                <c:ptCount val="1"/>
                <c:pt idx="0">
                  <c:v>Transmission opex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'R2 Charts'!$L$31:$L$32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Charts'!$N$31:$N$32</c:f>
              <c:numCache>
                <c:formatCode>#,##0</c:formatCode>
                <c:ptCount val="2"/>
                <c:pt idx="0">
                  <c:v>-92.153991384741559</c:v>
                </c:pt>
                <c:pt idx="1">
                  <c:v>-116.22352997978875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1-4F84-AE48-ED3DF57A4F53}"/>
            </c:ext>
          </c:extLst>
        </c:ser>
        <c:ser>
          <c:idx val="2"/>
          <c:order val="2"/>
          <c:tx>
            <c:strRef>
              <c:f>'R2 Charts'!$O$30</c:f>
              <c:strCache>
                <c:ptCount val="1"/>
                <c:pt idx="0">
                  <c:v>Avoided unserved energy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'R2 Charts'!$L$31:$L$32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Charts'!$O$31:$O$32</c:f>
              <c:numCache>
                <c:formatCode>#,##0</c:formatCode>
                <c:ptCount val="2"/>
                <c:pt idx="0">
                  <c:v>18.58957072876002</c:v>
                </c:pt>
                <c:pt idx="1">
                  <c:v>19.53440413907401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1-4F84-AE48-ED3DF57A4F53}"/>
            </c:ext>
          </c:extLst>
        </c:ser>
        <c:ser>
          <c:idx val="3"/>
          <c:order val="3"/>
          <c:tx>
            <c:strRef>
              <c:f>'R2 Charts'!$P$30</c:f>
              <c:strCache>
                <c:ptCount val="1"/>
                <c:pt idx="0">
                  <c:v>Avoided REZ transmission capex</c:v>
                </c:pt>
              </c:strCache>
            </c:strRef>
          </c:tx>
          <c:spPr>
            <a:solidFill>
              <a:srgbClr val="F37421"/>
            </a:solidFill>
            <a:ln>
              <a:noFill/>
            </a:ln>
            <a:effectLst/>
          </c:spPr>
          <c:invertIfNegative val="0"/>
          <c:cat>
            <c:strRef>
              <c:f>'R2 Charts'!$L$31:$L$32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Charts'!$P$31:$P$32</c:f>
              <c:numCache>
                <c:formatCode>#,##0</c:formatCode>
                <c:ptCount val="2"/>
                <c:pt idx="0">
                  <c:v>138.16015274383551</c:v>
                </c:pt>
                <c:pt idx="1">
                  <c:v>163.60897915854542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1-4F84-AE48-ED3DF57A4F53}"/>
            </c:ext>
          </c:extLst>
        </c:ser>
        <c:ser>
          <c:idx val="4"/>
          <c:order val="4"/>
          <c:tx>
            <c:strRef>
              <c:f>'R2 Charts'!$Q$30</c:f>
              <c:strCache>
                <c:ptCount val="1"/>
                <c:pt idx="0">
                  <c:v>Avoided fuel costs</c:v>
                </c:pt>
              </c:strCache>
            </c:strRef>
          </c:tx>
          <c:spPr>
            <a:solidFill>
              <a:srgbClr val="008699"/>
            </a:solidFill>
            <a:ln>
              <a:noFill/>
            </a:ln>
            <a:effectLst/>
          </c:spPr>
          <c:invertIfNegative val="0"/>
          <c:cat>
            <c:strRef>
              <c:f>'R2 Charts'!$L$31:$L$32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Charts'!$Q$31:$Q$32</c:f>
              <c:numCache>
                <c:formatCode>#,##0</c:formatCode>
                <c:ptCount val="2"/>
                <c:pt idx="0">
                  <c:v>291.90661953242653</c:v>
                </c:pt>
                <c:pt idx="1">
                  <c:v>280.08357377576726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1-4F84-AE48-ED3DF57A4F53}"/>
            </c:ext>
          </c:extLst>
        </c:ser>
        <c:ser>
          <c:idx val="5"/>
          <c:order val="5"/>
          <c:tx>
            <c:strRef>
              <c:f>'R2 Charts'!$R$30</c:f>
              <c:strCache>
                <c:ptCount val="1"/>
                <c:pt idx="0">
                  <c:v>Avoided voluntary load curtailment 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'R2 Charts'!$L$31:$L$32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Charts'!$R$31:$R$32</c:f>
              <c:numCache>
                <c:formatCode>#,##0</c:formatCode>
                <c:ptCount val="2"/>
                <c:pt idx="0">
                  <c:v>12.739079218962999</c:v>
                </c:pt>
                <c:pt idx="1">
                  <c:v>16.864438926984032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1-4F84-AE48-ED3DF57A4F53}"/>
            </c:ext>
          </c:extLst>
        </c:ser>
        <c:ser>
          <c:idx val="6"/>
          <c:order val="6"/>
          <c:tx>
            <c:strRef>
              <c:f>'R2 Charts'!$S$30</c:f>
              <c:strCache>
                <c:ptCount val="1"/>
                <c:pt idx="0">
                  <c:v>Avoided generation/storage costs (excl. fuel costs)</c:v>
                </c:pt>
              </c:strCache>
            </c:strRef>
          </c:tx>
          <c:spPr>
            <a:solidFill>
              <a:srgbClr val="FFC222"/>
            </a:solidFill>
            <a:ln>
              <a:noFill/>
            </a:ln>
            <a:effectLst/>
          </c:spPr>
          <c:invertIfNegative val="0"/>
          <c:cat>
            <c:strRef>
              <c:f>'R2 Charts'!$L$31:$L$32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Charts'!$S$31:$S$32</c:f>
              <c:numCache>
                <c:formatCode>#,##0</c:formatCode>
                <c:ptCount val="2"/>
                <c:pt idx="0">
                  <c:v>510.05067710293901</c:v>
                </c:pt>
                <c:pt idx="1">
                  <c:v>601.97689756233513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1-4F84-AE48-ED3DF57A4F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373203375"/>
        <c:axId val="1373206703"/>
      </c:barChart>
      <c:scatterChart>
        <c:scatterStyle val="lineMarker"/>
        <c:varyColors val="0"/>
        <c:ser>
          <c:idx val="7"/>
          <c:order val="7"/>
          <c:tx>
            <c:strRef>
              <c:f>'R2 Charts'!$T$30</c:f>
              <c:strCache>
                <c:ptCount val="1"/>
                <c:pt idx="0">
                  <c:v>NPV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strRef>
              <c:f>'R2 Charts'!$L$31:$L$32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xVal>
          <c:yVal>
            <c:numRef>
              <c:f>'R2 Charts'!$T$31:$T$32</c:f>
              <c:numCache>
                <c:formatCode>#,##0</c:formatCode>
                <c:ptCount val="2"/>
                <c:pt idx="0">
                  <c:v>-169.34183373687637</c:v>
                </c:pt>
                <c:pt idx="1">
                  <c:v>-360.86503104187307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651-4F84-AE48-ED3DF57A4F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3203375"/>
        <c:axId val="1373206703"/>
      </c:scatterChart>
      <c:catAx>
        <c:axId val="137320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3206703"/>
        <c:crosses val="autoZero"/>
        <c:auto val="1"/>
        <c:lblAlgn val="ctr"/>
        <c:lblOffset val="100"/>
        <c:noMultiLvlLbl val="0"/>
      </c:catAx>
      <c:valAx>
        <c:axId val="1373206703"/>
        <c:scaling>
          <c:orientation val="minMax"/>
          <c:max val="4000"/>
          <c:min val="-30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3203375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4962713499241845"/>
          <c:y val="0.77003045351038457"/>
          <c:w val="0.8503728866151955"/>
          <c:h val="0.20209498202968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'R2 Charts'!$T$84</c:f>
              <c:strCache>
                <c:ptCount val="1"/>
                <c:pt idx="0">
                  <c:v>VTL</c:v>
                </c:pt>
              </c:strCache>
            </c:strRef>
          </c:tx>
          <c:spPr>
            <a:solidFill>
              <a:srgbClr val="696A6D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C22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C46-4CC3-85E9-4846B2996EEE}"/>
              </c:ext>
            </c:extLst>
          </c:dPt>
          <c:dPt>
            <c:idx val="2"/>
            <c:invertIfNegative val="0"/>
            <c:bubble3D val="0"/>
            <c:spPr>
              <a:solidFill>
                <a:srgbClr val="FFC22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C46-4CC3-85E9-4846B2996EE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'R2 Charts'!$R$85:$S$88</c:f>
              <c:multiLvlStrCache>
                <c:ptCount val="4"/>
                <c:lvl>
                  <c:pt idx="0">
                    <c:v>Option 1 VNI West (via Kerang)</c:v>
                  </c:pt>
                  <c:pt idx="1">
                    <c:v>Option 2 VTL + VNI West (via Kerang)</c:v>
                  </c:pt>
                  <c:pt idx="2">
                    <c:v>Option 1 VNI West (via Kerang)</c:v>
                  </c:pt>
                  <c:pt idx="3">
                    <c:v>Option 2 VTL + VNI West (via Kerang)</c:v>
                  </c:pt>
                </c:lvl>
                <c:lvl>
                  <c:pt idx="0">
                    <c:v>High VTL battery capex</c:v>
                  </c:pt>
                  <c:pt idx="2">
                    <c:v>Low VTL battery capex</c:v>
                  </c:pt>
                </c:lvl>
              </c:multiLvlStrCache>
            </c:multiLvlStrRef>
          </c:cat>
          <c:val>
            <c:numRef>
              <c:f>'R2 Charts'!$T$85:$T$88</c:f>
              <c:numCache>
                <c:formatCode>#,##0</c:formatCode>
                <c:ptCount val="4"/>
                <c:pt idx="0">
                  <c:v>686.5108454677387</c:v>
                </c:pt>
                <c:pt idx="1">
                  <c:v>494.39652647936572</c:v>
                </c:pt>
                <c:pt idx="2">
                  <c:v>686.5108454677387</c:v>
                </c:pt>
                <c:pt idx="3">
                  <c:v>663.11861418189767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C46-4CC3-85E9-4846B2996E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7382591"/>
        <c:axId val="977371775"/>
      </c:barChart>
      <c:catAx>
        <c:axId val="9773825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7371775"/>
        <c:crosses val="autoZero"/>
        <c:auto val="1"/>
        <c:lblAlgn val="ctr"/>
        <c:lblOffset val="100"/>
        <c:noMultiLvlLbl val="0"/>
      </c:catAx>
      <c:valAx>
        <c:axId val="977371775"/>
        <c:scaling>
          <c:orientation val="minMax"/>
          <c:max val="14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73825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 sz="1200"/>
              <a:t>Step (52% weighting)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'R1 Interface and results'!$B$30</c:f>
              <c:strCache>
                <c:ptCount val="1"/>
                <c:pt idx="0">
                  <c:v>Option 1</c:v>
                </c:pt>
              </c:strCache>
            </c:strRef>
          </c:tx>
          <c:spPr>
            <a:solidFill>
              <a:srgbClr val="268BAA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2A53-4ADE-814B-5C78D285137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results'!$C$29</c:f>
              <c:strCache>
                <c:ptCount val="1"/>
                <c:pt idx="0">
                  <c:v>Step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results'!$C$30:$F$30</c15:sqref>
                  </c15:fullRef>
                </c:ext>
              </c:extLst>
              <c:f>'R1 Interface and results'!$C$30</c:f>
              <c:numCache>
                <c:formatCode>#,###,###</c:formatCode>
                <c:ptCount val="1"/>
                <c:pt idx="0">
                  <c:v>883.74426998258605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53-4ADE-814B-5C78D2851372}"/>
            </c:ext>
          </c:extLst>
        </c:ser>
        <c:ser>
          <c:idx val="1"/>
          <c:order val="1"/>
          <c:tx>
            <c:strRef>
              <c:f>'R1 Interface and results'!$B$31</c:f>
              <c:strCache>
                <c:ptCount val="1"/>
                <c:pt idx="0">
                  <c:v>Option 2</c:v>
                </c:pt>
              </c:strCache>
            </c:strRef>
          </c:tx>
          <c:spPr>
            <a:solidFill>
              <a:srgbClr val="696A6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results'!$C$29</c:f>
              <c:strCache>
                <c:ptCount val="1"/>
                <c:pt idx="0">
                  <c:v>Step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results'!$C$31:$F$31</c15:sqref>
                  </c15:fullRef>
                </c:ext>
              </c:extLst>
              <c:f>'R1 Interface and results'!$C$31</c:f>
              <c:numCache>
                <c:formatCode>#,###,###</c:formatCode>
                <c:ptCount val="1"/>
                <c:pt idx="0">
                  <c:v>788.54895376627837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53-4ADE-814B-5C78D2851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19194527"/>
        <c:axId val="619195359"/>
      </c:barChart>
      <c:catAx>
        <c:axId val="61919452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low"/>
        <c:crossAx val="619195359"/>
        <c:crosses val="autoZero"/>
        <c:auto val="1"/>
        <c:lblAlgn val="ctr"/>
        <c:lblOffset val="100"/>
        <c:noMultiLvlLbl val="0"/>
      </c:catAx>
      <c:valAx>
        <c:axId val="619195359"/>
        <c:scaling>
          <c:orientation val="minMax"/>
          <c:max val="2000"/>
          <c:min val="-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$millions, 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194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 sz="1200"/>
              <a:t>Hydrogen (18% weighting)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'R1 Interface and results'!$B$30</c:f>
              <c:strCache>
                <c:ptCount val="1"/>
                <c:pt idx="0">
                  <c:v>Option 1</c:v>
                </c:pt>
              </c:strCache>
            </c:strRef>
          </c:tx>
          <c:spPr>
            <a:solidFill>
              <a:srgbClr val="00869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results'!$E$29</c:f>
              <c:strCache>
                <c:ptCount val="1"/>
                <c:pt idx="0">
                  <c:v>Hydrogen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results'!$C$30:$F$30</c15:sqref>
                  </c15:fullRef>
                </c:ext>
              </c:extLst>
              <c:f>'R1 Interface and results'!$E$30</c:f>
              <c:numCache>
                <c:formatCode>#,###,###</c:formatCode>
                <c:ptCount val="1"/>
                <c:pt idx="0">
                  <c:v>1543.1465288769834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'R1 Interface and results'!$C$30</c15:sqref>
                  <c15:spPr xmlns:c15="http://schemas.microsoft.com/office/drawing/2012/chart">
                    <a:solidFill>
                      <a:srgbClr val="008699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DB24-4651-92A7-CFC81FCA6A14}"/>
            </c:ext>
          </c:extLst>
        </c:ser>
        <c:ser>
          <c:idx val="1"/>
          <c:order val="1"/>
          <c:tx>
            <c:strRef>
              <c:f>'R1 Interface and results'!$B$31</c:f>
              <c:strCache>
                <c:ptCount val="1"/>
                <c:pt idx="0">
                  <c:v>Option 2</c:v>
                </c:pt>
              </c:strCache>
            </c:strRef>
          </c:tx>
          <c:spPr>
            <a:solidFill>
              <a:srgbClr val="696A6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results'!$E$29</c:f>
              <c:strCache>
                <c:ptCount val="1"/>
                <c:pt idx="0">
                  <c:v>Hydrogen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results'!$C$31:$F$31</c15:sqref>
                  </c15:fullRef>
                </c:ext>
              </c:extLst>
              <c:f>'R1 Interface and results'!$E$31</c:f>
              <c:numCache>
                <c:formatCode>#,###,###</c:formatCode>
                <c:ptCount val="1"/>
                <c:pt idx="0">
                  <c:v>1538.7312426929377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24-4651-92A7-CFC81FCA6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19194527"/>
        <c:axId val="619195359"/>
      </c:barChart>
      <c:catAx>
        <c:axId val="61919452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low"/>
        <c:crossAx val="619195359"/>
        <c:crosses val="autoZero"/>
        <c:auto val="1"/>
        <c:lblAlgn val="ctr"/>
        <c:lblOffset val="100"/>
        <c:noMultiLvlLbl val="0"/>
      </c:catAx>
      <c:valAx>
        <c:axId val="619195359"/>
        <c:scaling>
          <c:orientation val="minMax"/>
          <c:max val="2000"/>
          <c:min val="-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$millions, 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194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47062554680665"/>
          <c:y val="5.1103368176538912E-2"/>
          <c:w val="0.80473818897637794"/>
          <c:h val="0.6274158413125188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'R2 Charts'!$AG$30</c:f>
              <c:strCache>
                <c:ptCount val="1"/>
                <c:pt idx="0">
                  <c:v>Transmission capex</c:v>
                </c:pt>
              </c:strCache>
            </c:strRef>
          </c:tx>
          <c:spPr>
            <a:solidFill>
              <a:srgbClr val="C41230"/>
            </a:solidFill>
            <a:ln>
              <a:noFill/>
            </a:ln>
            <a:effectLst/>
          </c:spPr>
          <c:invertIfNegative val="0"/>
          <c:cat>
            <c:strRef>
              <c:f>'R2 Charts'!$AF$31:$AF$32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Charts'!$AG$31:$AG$32</c:f>
              <c:numCache>
                <c:formatCode>#,##0</c:formatCode>
                <c:ptCount val="2"/>
                <c:pt idx="0">
                  <c:v>-1538.1096481959214</c:v>
                </c:pt>
                <c:pt idx="1">
                  <c:v>-1816.185501141653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E2-41D1-8DB4-9DD8151351B4}"/>
            </c:ext>
          </c:extLst>
        </c:ser>
        <c:ser>
          <c:idx val="1"/>
          <c:order val="1"/>
          <c:tx>
            <c:strRef>
              <c:f>'R2 Charts'!$AH$30</c:f>
              <c:strCache>
                <c:ptCount val="1"/>
                <c:pt idx="0">
                  <c:v>Transmission opex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'R2 Charts'!$AF$31:$AF$32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Charts'!$AH$31:$AH$32</c:f>
              <c:numCache>
                <c:formatCode>#,##0</c:formatCode>
                <c:ptCount val="2"/>
                <c:pt idx="0">
                  <c:v>-166.10418545832195</c:v>
                </c:pt>
                <c:pt idx="1">
                  <c:v>-190.17372405336917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E2-41D1-8DB4-9DD8151351B4}"/>
            </c:ext>
          </c:extLst>
        </c:ser>
        <c:ser>
          <c:idx val="2"/>
          <c:order val="2"/>
          <c:tx>
            <c:strRef>
              <c:f>'R2 Charts'!$AI$30</c:f>
              <c:strCache>
                <c:ptCount val="1"/>
                <c:pt idx="0">
                  <c:v>Avoided unserved energy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'R2 Charts'!$AF$31:$AF$32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Charts'!$AI$31:$AI$32</c:f>
              <c:numCache>
                <c:formatCode>#,##0</c:formatCode>
                <c:ptCount val="2"/>
                <c:pt idx="0">
                  <c:v>4.2710654468200504</c:v>
                </c:pt>
                <c:pt idx="1">
                  <c:v>7.3736649129695389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EE2-41D1-8DB4-9DD8151351B4}"/>
            </c:ext>
          </c:extLst>
        </c:ser>
        <c:ser>
          <c:idx val="3"/>
          <c:order val="3"/>
          <c:tx>
            <c:strRef>
              <c:f>'R2 Charts'!$AJ$30</c:f>
              <c:strCache>
                <c:ptCount val="1"/>
                <c:pt idx="0">
                  <c:v>Avoided REZ transmission capex</c:v>
                </c:pt>
              </c:strCache>
            </c:strRef>
          </c:tx>
          <c:spPr>
            <a:solidFill>
              <a:srgbClr val="F37421"/>
            </a:solidFill>
            <a:ln>
              <a:noFill/>
            </a:ln>
            <a:effectLst/>
          </c:spPr>
          <c:invertIfNegative val="0"/>
          <c:cat>
            <c:strRef>
              <c:f>'R2 Charts'!$AF$31:$AF$32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Charts'!$AJ$31:$AJ$32</c:f>
              <c:numCache>
                <c:formatCode>#,##0</c:formatCode>
                <c:ptCount val="2"/>
                <c:pt idx="0">
                  <c:v>187.13665696403982</c:v>
                </c:pt>
                <c:pt idx="1">
                  <c:v>201.49287506073117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EE2-41D1-8DB4-9DD8151351B4}"/>
            </c:ext>
          </c:extLst>
        </c:ser>
        <c:ser>
          <c:idx val="4"/>
          <c:order val="4"/>
          <c:tx>
            <c:strRef>
              <c:f>'R2 Charts'!$AK$30</c:f>
              <c:strCache>
                <c:ptCount val="1"/>
                <c:pt idx="0">
                  <c:v>Avoided fuel costs</c:v>
                </c:pt>
              </c:strCache>
            </c:strRef>
          </c:tx>
          <c:spPr>
            <a:solidFill>
              <a:srgbClr val="008699"/>
            </a:solidFill>
            <a:ln>
              <a:noFill/>
            </a:ln>
            <a:effectLst/>
          </c:spPr>
          <c:invertIfNegative val="0"/>
          <c:cat>
            <c:strRef>
              <c:f>'R2 Charts'!$AF$31:$AF$32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Charts'!$AK$31:$AK$32</c:f>
              <c:numCache>
                <c:formatCode>#,##0</c:formatCode>
                <c:ptCount val="2"/>
                <c:pt idx="0">
                  <c:v>965.73958021393946</c:v>
                </c:pt>
                <c:pt idx="1">
                  <c:v>915.85690142756732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EE2-41D1-8DB4-9DD8151351B4}"/>
            </c:ext>
          </c:extLst>
        </c:ser>
        <c:ser>
          <c:idx val="5"/>
          <c:order val="5"/>
          <c:tx>
            <c:strRef>
              <c:f>'R2 Charts'!$AL$30</c:f>
              <c:strCache>
                <c:ptCount val="1"/>
                <c:pt idx="0">
                  <c:v>Avoided voluntary load curtailment 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'R2 Charts'!$AF$31:$AF$32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Charts'!$AL$31:$AL$32</c:f>
              <c:numCache>
                <c:formatCode>#,##0</c:formatCode>
                <c:ptCount val="2"/>
                <c:pt idx="0">
                  <c:v>5.2874552612541734</c:v>
                </c:pt>
                <c:pt idx="1">
                  <c:v>7.7367288973277519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EE2-41D1-8DB4-9DD8151351B4}"/>
            </c:ext>
          </c:extLst>
        </c:ser>
        <c:ser>
          <c:idx val="6"/>
          <c:order val="6"/>
          <c:tx>
            <c:strRef>
              <c:f>'R2 Charts'!$AM$30</c:f>
              <c:strCache>
                <c:ptCount val="1"/>
                <c:pt idx="0">
                  <c:v>Avoided generation/storage costs (excl. fuel costs)</c:v>
                </c:pt>
              </c:strCache>
            </c:strRef>
          </c:tx>
          <c:spPr>
            <a:solidFill>
              <a:srgbClr val="FFC222"/>
            </a:solidFill>
            <a:ln>
              <a:noFill/>
            </a:ln>
            <a:effectLst/>
          </c:spPr>
          <c:invertIfNegative val="0"/>
          <c:cat>
            <c:strRef>
              <c:f>'R2 Charts'!$AF$31:$AF$32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cat>
          <c:val>
            <c:numRef>
              <c:f>'R2 Charts'!$AM$31:$AM$32</c:f>
              <c:numCache>
                <c:formatCode>#,##0</c:formatCode>
                <c:ptCount val="2"/>
                <c:pt idx="0">
                  <c:v>1228.2899212359291</c:v>
                </c:pt>
                <c:pt idx="1">
                  <c:v>1452.6566252270577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EE2-41D1-8DB4-9DD8151351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373203375"/>
        <c:axId val="1373206703"/>
      </c:barChart>
      <c:scatterChart>
        <c:scatterStyle val="lineMarker"/>
        <c:varyColors val="0"/>
        <c:ser>
          <c:idx val="7"/>
          <c:order val="7"/>
          <c:tx>
            <c:strRef>
              <c:f>'R2 Charts'!$AN$30</c:f>
              <c:strCache>
                <c:ptCount val="1"/>
                <c:pt idx="0">
                  <c:v>NPV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strRef>
              <c:f>'R2 Charts'!$AF$31:$AF$32</c:f>
              <c:strCache>
                <c:ptCount val="2"/>
                <c:pt idx="0">
                  <c:v>Option 1 VNI West (via Kerang)</c:v>
                </c:pt>
                <c:pt idx="1">
                  <c:v>Option 2 VTL + VNI West (via Kerang)</c:v>
                </c:pt>
              </c:strCache>
            </c:strRef>
          </c:xVal>
          <c:yVal>
            <c:numRef>
              <c:f>'R2 Charts'!$AN$31:$AN$32</c:f>
              <c:numCache>
                <c:formatCode>#,##0</c:formatCode>
                <c:ptCount val="2"/>
                <c:pt idx="0">
                  <c:v>686.51084546773916</c:v>
                </c:pt>
                <c:pt idx="1">
                  <c:v>578.75757033063144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5EE2-41D1-8DB4-9DD8151351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3203375"/>
        <c:axId val="1373206703"/>
      </c:scatterChart>
      <c:catAx>
        <c:axId val="137320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3206703"/>
        <c:crosses val="autoZero"/>
        <c:auto val="1"/>
        <c:lblAlgn val="ctr"/>
        <c:lblOffset val="100"/>
        <c:noMultiLvlLbl val="0"/>
      </c:catAx>
      <c:valAx>
        <c:axId val="1373206703"/>
        <c:scaling>
          <c:orientation val="minMax"/>
          <c:max val="40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3203375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4962713499241845"/>
          <c:y val="0.77003045351038457"/>
          <c:w val="0.8503728866151955"/>
          <c:h val="0.20209498202968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'R1 Interface and results'!$B$30</c:f>
              <c:strCache>
                <c:ptCount val="1"/>
                <c:pt idx="0">
                  <c:v>Option 1</c:v>
                </c:pt>
              </c:strCache>
            </c:strRef>
          </c:tx>
          <c:spPr>
            <a:solidFill>
              <a:srgbClr val="FFC22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results'!$C$29</c:f>
              <c:strCache>
                <c:ptCount val="1"/>
                <c:pt idx="0">
                  <c:v>Step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results'!$C$30:$F$30</c15:sqref>
                  </c15:fullRef>
                </c:ext>
              </c:extLst>
              <c:f>'R1 Interface and results'!$C$30</c:f>
              <c:numCache>
                <c:formatCode>#,###,###</c:formatCode>
                <c:ptCount val="1"/>
                <c:pt idx="0">
                  <c:v>883.74426998258605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68-471B-8E52-DD3D5DAA75DC}"/>
            </c:ext>
          </c:extLst>
        </c:ser>
        <c:ser>
          <c:idx val="1"/>
          <c:order val="1"/>
          <c:tx>
            <c:strRef>
              <c:f>'R1 Interface and results'!$B$31</c:f>
              <c:strCache>
                <c:ptCount val="1"/>
                <c:pt idx="0">
                  <c:v>Option 2</c:v>
                </c:pt>
              </c:strCache>
            </c:strRef>
          </c:tx>
          <c:spPr>
            <a:solidFill>
              <a:srgbClr val="696A6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results'!$C$29</c:f>
              <c:strCache>
                <c:ptCount val="1"/>
                <c:pt idx="0">
                  <c:v>Step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results'!$C$31:$F$31</c15:sqref>
                  </c15:fullRef>
                </c:ext>
              </c:extLst>
              <c:f>'R1 Interface and results'!$C$31</c:f>
              <c:numCache>
                <c:formatCode>#,###,###</c:formatCode>
                <c:ptCount val="1"/>
                <c:pt idx="0">
                  <c:v>788.54895376627837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68-471B-8E52-DD3D5DAA75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6709087"/>
        <c:axId val="526715743"/>
      </c:barChart>
      <c:catAx>
        <c:axId val="52670908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26715743"/>
        <c:crosses val="autoZero"/>
        <c:auto val="1"/>
        <c:lblAlgn val="ctr"/>
        <c:lblOffset val="100"/>
        <c:noMultiLvlLbl val="0"/>
      </c:catAx>
      <c:valAx>
        <c:axId val="526715743"/>
        <c:scaling>
          <c:orientation val="minMax"/>
          <c:max val="2000"/>
          <c:min val="-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6709087"/>
        <c:crosses val="autoZero"/>
        <c:crossBetween val="between"/>
        <c:majorUnit val="25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'R1 Interface and results'!$B$30</c:f>
              <c:strCache>
                <c:ptCount val="1"/>
                <c:pt idx="0">
                  <c:v>Option 1</c:v>
                </c:pt>
              </c:strCache>
            </c:strRef>
          </c:tx>
          <c:spPr>
            <a:solidFill>
              <a:srgbClr val="FFC22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results'!$D$29</c:f>
              <c:strCache>
                <c:ptCount val="1"/>
                <c:pt idx="0">
                  <c:v>Progressive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results'!$C$30:$F$30</c15:sqref>
                  </c15:fullRef>
                </c:ext>
              </c:extLst>
              <c:f>'R1 Interface and results'!$D$30</c:f>
              <c:numCache>
                <c:formatCode>#,###,###</c:formatCode>
                <c:ptCount val="1"/>
                <c:pt idx="0">
                  <c:v>-169.34183373687677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'R1 Interface and results'!$C$30</c15:sqref>
                  <c15:spPr xmlns:c15="http://schemas.microsoft.com/office/drawing/2012/chart">
                    <a:solidFill>
                      <a:srgbClr val="FFC222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2-A899-4EE5-960F-4F4AADE0C698}"/>
            </c:ext>
          </c:extLst>
        </c:ser>
        <c:ser>
          <c:idx val="1"/>
          <c:order val="1"/>
          <c:tx>
            <c:strRef>
              <c:f>'R1 Interface and results'!$B$31</c:f>
              <c:strCache>
                <c:ptCount val="1"/>
                <c:pt idx="0">
                  <c:v>Option 2</c:v>
                </c:pt>
              </c:strCache>
            </c:strRef>
          </c:tx>
          <c:spPr>
            <a:solidFill>
              <a:srgbClr val="696A6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results'!$D$29</c:f>
              <c:strCache>
                <c:ptCount val="1"/>
                <c:pt idx="0">
                  <c:v>Progressive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results'!$C$31:$F$31</c15:sqref>
                  </c15:fullRef>
                </c:ext>
              </c:extLst>
              <c:f>'R1 Interface and results'!$D$31</c:f>
              <c:numCache>
                <c:formatCode>#,###,###</c:formatCode>
                <c:ptCount val="1"/>
                <c:pt idx="0">
                  <c:v>-360.86503104187256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99-4EE5-960F-4F4AADE0C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6709087"/>
        <c:axId val="526715743"/>
      </c:barChart>
      <c:catAx>
        <c:axId val="52670908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26715743"/>
        <c:crosses val="autoZero"/>
        <c:auto val="1"/>
        <c:lblAlgn val="ctr"/>
        <c:lblOffset val="100"/>
        <c:noMultiLvlLbl val="0"/>
      </c:catAx>
      <c:valAx>
        <c:axId val="526715743"/>
        <c:scaling>
          <c:orientation val="minMax"/>
          <c:max val="2000"/>
          <c:min val="-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6709087"/>
        <c:crosses val="autoZero"/>
        <c:crossBetween val="between"/>
        <c:majorUnit val="25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'R1 Interface and results'!$B$30</c:f>
              <c:strCache>
                <c:ptCount val="1"/>
                <c:pt idx="0">
                  <c:v>Option 1</c:v>
                </c:pt>
              </c:strCache>
            </c:strRef>
          </c:tx>
          <c:spPr>
            <a:solidFill>
              <a:srgbClr val="FFC22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results'!$E$29</c:f>
              <c:strCache>
                <c:ptCount val="1"/>
                <c:pt idx="0">
                  <c:v>Hydrogen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results'!$C$30:$F$30</c15:sqref>
                  </c15:fullRef>
                </c:ext>
              </c:extLst>
              <c:f>'R1 Interface and results'!$E$30</c:f>
              <c:numCache>
                <c:formatCode>#,###,###</c:formatCode>
                <c:ptCount val="1"/>
                <c:pt idx="0">
                  <c:v>1543.1465288769834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'R1 Interface and results'!$C$30</c15:sqref>
                  <c15:spPr xmlns:c15="http://schemas.microsoft.com/office/drawing/2012/chart">
                    <a:solidFill>
                      <a:srgbClr val="FFC222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2B8A-4126-9083-51009DD3BBA9}"/>
            </c:ext>
          </c:extLst>
        </c:ser>
        <c:ser>
          <c:idx val="1"/>
          <c:order val="1"/>
          <c:tx>
            <c:strRef>
              <c:f>'R1 Interface and results'!$B$31</c:f>
              <c:strCache>
                <c:ptCount val="1"/>
                <c:pt idx="0">
                  <c:v>Option 2</c:v>
                </c:pt>
              </c:strCache>
            </c:strRef>
          </c:tx>
          <c:spPr>
            <a:solidFill>
              <a:srgbClr val="696A6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results'!$E$29</c:f>
              <c:strCache>
                <c:ptCount val="1"/>
                <c:pt idx="0">
                  <c:v>Hydrogen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results'!$C$31:$F$31</c15:sqref>
                  </c15:fullRef>
                </c:ext>
              </c:extLst>
              <c:f>'R1 Interface and results'!$E$31</c:f>
              <c:numCache>
                <c:formatCode>#,###,###</c:formatCode>
                <c:ptCount val="1"/>
                <c:pt idx="0">
                  <c:v>1538.7312426929377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8A-4126-9083-51009DD3BB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6709087"/>
        <c:axId val="526715743"/>
      </c:barChart>
      <c:catAx>
        <c:axId val="52670908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26715743"/>
        <c:crosses val="autoZero"/>
        <c:auto val="1"/>
        <c:lblAlgn val="ctr"/>
        <c:lblOffset val="100"/>
        <c:noMultiLvlLbl val="0"/>
      </c:catAx>
      <c:valAx>
        <c:axId val="526715743"/>
        <c:scaling>
          <c:orientation val="minMax"/>
          <c:max val="2000"/>
          <c:min val="-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6709087"/>
        <c:crosses val="autoZero"/>
        <c:crossBetween val="between"/>
        <c:majorUnit val="25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'R1 Interface and results'!$B$30</c:f>
              <c:strCache>
                <c:ptCount val="1"/>
                <c:pt idx="0">
                  <c:v>Option 1</c:v>
                </c:pt>
              </c:strCache>
            </c:strRef>
          </c:tx>
          <c:spPr>
            <a:solidFill>
              <a:srgbClr val="FFC22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results'!$F$29</c:f>
              <c:strCache>
                <c:ptCount val="1"/>
                <c:pt idx="0">
                  <c:v>Weighted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results'!$C$30:$F$30</c15:sqref>
                  </c15:fullRef>
                </c:ext>
              </c:extLst>
              <c:f>'R1 Interface and results'!$F$30</c:f>
              <c:numCache>
                <c:formatCode>#,###,###</c:formatCode>
                <c:ptCount val="1"/>
                <c:pt idx="0">
                  <c:v>686.5108454677387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'R1 Interface and results'!$C$30</c15:sqref>
                  <c15:spPr xmlns:c15="http://schemas.microsoft.com/office/drawing/2012/chart">
                    <a:solidFill>
                      <a:srgbClr val="FFC222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9F5C-4577-ABF9-DF15F94993CA}"/>
            </c:ext>
          </c:extLst>
        </c:ser>
        <c:ser>
          <c:idx val="1"/>
          <c:order val="1"/>
          <c:tx>
            <c:strRef>
              <c:f>'R1 Interface and results'!$B$31</c:f>
              <c:strCache>
                <c:ptCount val="1"/>
                <c:pt idx="0">
                  <c:v>Option 2</c:v>
                </c:pt>
              </c:strCache>
            </c:strRef>
          </c:tx>
          <c:spPr>
            <a:solidFill>
              <a:srgbClr val="696A6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'R1 Interface and results'!$C$29:$F$29</c15:sqref>
                  </c15:fullRef>
                </c:ext>
              </c:extLst>
              <c:f>'R1 Interface and results'!$F$29</c:f>
              <c:strCache>
                <c:ptCount val="1"/>
                <c:pt idx="0">
                  <c:v>Weighted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'R1 Interface and results'!$C$31:$F$31</c15:sqref>
                  </c15:fullRef>
                </c:ext>
              </c:extLst>
              <c:f>'R1 Interface and results'!$F$31</c:f>
              <c:numCache>
                <c:formatCode>#,###,###</c:formatCode>
                <c:ptCount val="1"/>
                <c:pt idx="0">
                  <c:v>578.75757033063189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5C-4577-ABF9-DF15F94993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6709087"/>
        <c:axId val="526715743"/>
      </c:barChart>
      <c:catAx>
        <c:axId val="52670908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26715743"/>
        <c:crosses val="autoZero"/>
        <c:auto val="1"/>
        <c:lblAlgn val="ctr"/>
        <c:lblOffset val="100"/>
        <c:noMultiLvlLbl val="0"/>
      </c:catAx>
      <c:valAx>
        <c:axId val="526715743"/>
        <c:scaling>
          <c:orientation val="minMax"/>
          <c:max val="2000"/>
          <c:min val="-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6709087"/>
        <c:crosses val="autoZero"/>
        <c:crossBetween val="between"/>
        <c:majorUnit val="25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13" Type="http://schemas.openxmlformats.org/officeDocument/2006/relationships/chart" Target="../charts/chart17.xml"/><Relationship Id="rId18" Type="http://schemas.openxmlformats.org/officeDocument/2006/relationships/chart" Target="../charts/chart2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12" Type="http://schemas.openxmlformats.org/officeDocument/2006/relationships/chart" Target="../charts/chart16.xml"/><Relationship Id="rId17" Type="http://schemas.openxmlformats.org/officeDocument/2006/relationships/chart" Target="../charts/chart21.xml"/><Relationship Id="rId2" Type="http://schemas.openxmlformats.org/officeDocument/2006/relationships/chart" Target="../charts/chart6.xml"/><Relationship Id="rId16" Type="http://schemas.openxmlformats.org/officeDocument/2006/relationships/chart" Target="../charts/chart20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11" Type="http://schemas.openxmlformats.org/officeDocument/2006/relationships/chart" Target="../charts/chart15.xml"/><Relationship Id="rId5" Type="http://schemas.openxmlformats.org/officeDocument/2006/relationships/chart" Target="../charts/chart9.xml"/><Relationship Id="rId15" Type="http://schemas.openxmlformats.org/officeDocument/2006/relationships/chart" Target="../charts/chart19.xml"/><Relationship Id="rId10" Type="http://schemas.openxmlformats.org/officeDocument/2006/relationships/chart" Target="../charts/chart14.xml"/><Relationship Id="rId4" Type="http://schemas.openxmlformats.org/officeDocument/2006/relationships/chart" Target="../charts/chart8.xml"/><Relationship Id="rId9" Type="http://schemas.openxmlformats.org/officeDocument/2006/relationships/chart" Target="../charts/chart13.xml"/><Relationship Id="rId14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44450</xdr:colOff>
      <xdr:row>10</xdr:row>
      <xdr:rowOff>10885</xdr:rowOff>
    </xdr:from>
    <xdr:to>
      <xdr:col>3</xdr:col>
      <xdr:colOff>343686</xdr:colOff>
      <xdr:row>27</xdr:row>
      <xdr:rowOff>30436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6450" y="1865085"/>
          <a:ext cx="2161374" cy="3307264"/>
        </a:xfrm>
        <a:prstGeom prst="rect">
          <a:avLst/>
        </a:prstGeom>
        <a:ln w="25400">
          <a:solidFill>
            <a:schemeClr val="tx1"/>
          </a:solidFill>
        </a:ln>
      </xdr:spPr>
    </xdr:pic>
    <xdr:clientData/>
  </xdr:twoCellAnchor>
  <xdr:twoCellAnchor editAs="oneCell">
    <xdr:from>
      <xdr:col>0</xdr:col>
      <xdr:colOff>733425</xdr:colOff>
      <xdr:row>1</xdr:row>
      <xdr:rowOff>133350</xdr:rowOff>
    </xdr:from>
    <xdr:to>
      <xdr:col>3</xdr:col>
      <xdr:colOff>847725</xdr:colOff>
      <xdr:row>6</xdr:row>
      <xdr:rowOff>36635</xdr:rowOff>
    </xdr:to>
    <xdr:pic>
      <xdr:nvPicPr>
        <xdr:cNvPr id="7" name="Picture 6" descr="Transgrid">
          <a:extLst>
            <a:ext uri="{FF2B5EF4-FFF2-40B4-BE49-F238E27FC236}">
              <a16:creationId xmlns:a16="http://schemas.microsoft.com/office/drawing/2014/main" id="{931284CE-5C4D-49E3-98D8-2B3A56747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323850"/>
          <a:ext cx="2781300" cy="8557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0</xdr:row>
      <xdr:rowOff>9525</xdr:rowOff>
    </xdr:from>
    <xdr:to>
      <xdr:col>5</xdr:col>
      <xdr:colOff>402750</xdr:colOff>
      <xdr:row>6</xdr:row>
      <xdr:rowOff>126525</xdr:rowOff>
    </xdr:to>
    <xdr:pic>
      <xdr:nvPicPr>
        <xdr:cNvPr id="8" name="Picture 7" descr="Australian Energy Market Operator (AEMO) logo">
          <a:extLst>
            <a:ext uri="{FF2B5EF4-FFF2-40B4-BE49-F238E27FC236}">
              <a16:creationId xmlns:a16="http://schemas.microsoft.com/office/drawing/2014/main" id="{5DAC8F7F-C145-43F6-8D6D-F4FA5894D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0475" y="9525"/>
          <a:ext cx="1260000" cy="126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</xdr:row>
      <xdr:rowOff>161925</xdr:rowOff>
    </xdr:from>
    <xdr:to>
      <xdr:col>7</xdr:col>
      <xdr:colOff>8144</xdr:colOff>
      <xdr:row>5</xdr:row>
      <xdr:rowOff>128511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20AAD983-A56B-4D8F-BFF5-24FB86616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19725" y="352425"/>
          <a:ext cx="2951369" cy="7285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27</xdr:row>
      <xdr:rowOff>197908</xdr:rowOff>
    </xdr:from>
    <xdr:to>
      <xdr:col>14</xdr:col>
      <xdr:colOff>10583</xdr:colOff>
      <xdr:row>42</xdr:row>
      <xdr:rowOff>163041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AB5ACE7-E6C3-4391-AA97-D80239B9CE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645585</xdr:colOff>
      <xdr:row>45</xdr:row>
      <xdr:rowOff>0</xdr:rowOff>
    </xdr:from>
    <xdr:to>
      <xdr:col>13</xdr:col>
      <xdr:colOff>488168</xdr:colOff>
      <xdr:row>60</xdr:row>
      <xdr:rowOff>11917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975F0B9C-E877-4592-AE95-D59A1CB0A0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45</xdr:row>
      <xdr:rowOff>0</xdr:rowOff>
    </xdr:from>
    <xdr:to>
      <xdr:col>10</xdr:col>
      <xdr:colOff>646917</xdr:colOff>
      <xdr:row>60</xdr:row>
      <xdr:rowOff>11917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AB911DFE-CC29-4F08-A0E2-B9EF986689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486836</xdr:colOff>
      <xdr:row>45</xdr:row>
      <xdr:rowOff>0</xdr:rowOff>
    </xdr:from>
    <xdr:to>
      <xdr:col>16</xdr:col>
      <xdr:colOff>572836</xdr:colOff>
      <xdr:row>60</xdr:row>
      <xdr:rowOff>11917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8E02DD02-4BE5-4A00-8C9A-49A6757F23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761999</xdr:colOff>
      <xdr:row>33</xdr:row>
      <xdr:rowOff>3174</xdr:rowOff>
    </xdr:from>
    <xdr:to>
      <xdr:col>38</xdr:col>
      <xdr:colOff>395474</xdr:colOff>
      <xdr:row>50</xdr:row>
      <xdr:rowOff>120924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44401074-7F97-47F6-BB54-8F4C15A57F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27670</xdr:colOff>
      <xdr:row>7</xdr:row>
      <xdr:rowOff>21323</xdr:rowOff>
    </xdr:from>
    <xdr:to>
      <xdr:col>8</xdr:col>
      <xdr:colOff>225995</xdr:colOff>
      <xdr:row>24</xdr:row>
      <xdr:rowOff>151653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8C2F7653-8F9B-435A-9B93-0D3C9DEA13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761998</xdr:colOff>
      <xdr:row>7</xdr:row>
      <xdr:rowOff>64</xdr:rowOff>
    </xdr:from>
    <xdr:to>
      <xdr:col>18</xdr:col>
      <xdr:colOff>457116</xdr:colOff>
      <xdr:row>24</xdr:row>
      <xdr:rowOff>130394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2DB48ACD-ACCC-4481-AE4C-B235089573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761998</xdr:colOff>
      <xdr:row>7</xdr:row>
      <xdr:rowOff>6528</xdr:rowOff>
    </xdr:from>
    <xdr:to>
      <xdr:col>28</xdr:col>
      <xdr:colOff>277399</xdr:colOff>
      <xdr:row>24</xdr:row>
      <xdr:rowOff>133683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97E275D0-FB9A-4037-A596-9DDCD7A92A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30</xdr:col>
      <xdr:colOff>761997</xdr:colOff>
      <xdr:row>7</xdr:row>
      <xdr:rowOff>0</xdr:rowOff>
    </xdr:from>
    <xdr:to>
      <xdr:col>38</xdr:col>
      <xdr:colOff>411347</xdr:colOff>
      <xdr:row>25</xdr:row>
      <xdr:rowOff>0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C4A6F23C-F97B-492F-A457-3896EF13B4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0</xdr:colOff>
      <xdr:row>32</xdr:row>
      <xdr:rowOff>158749</xdr:rowOff>
    </xdr:from>
    <xdr:to>
      <xdr:col>28</xdr:col>
      <xdr:colOff>284350</xdr:colOff>
      <xdr:row>51</xdr:row>
      <xdr:rowOff>22499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B436B23-7A9B-4555-90C0-7BF6144AAC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761998</xdr:colOff>
      <xdr:row>33</xdr:row>
      <xdr:rowOff>35941</xdr:rowOff>
    </xdr:from>
    <xdr:to>
      <xdr:col>8</xdr:col>
      <xdr:colOff>201798</xdr:colOff>
      <xdr:row>51</xdr:row>
      <xdr:rowOff>58441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D99A33E5-CA5D-4CA0-991C-21C56F8DDA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761999</xdr:colOff>
      <xdr:row>56</xdr:row>
      <xdr:rowOff>0</xdr:rowOff>
    </xdr:from>
    <xdr:to>
      <xdr:col>8</xdr:col>
      <xdr:colOff>187285</xdr:colOff>
      <xdr:row>73</xdr:row>
      <xdr:rowOff>104143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9876EBD-F195-4AC1-9FEC-B43732B48F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11</xdr:col>
      <xdr:colOff>6352</xdr:colOff>
      <xdr:row>56</xdr:row>
      <xdr:rowOff>0</xdr:rowOff>
    </xdr:from>
    <xdr:to>
      <xdr:col>18</xdr:col>
      <xdr:colOff>489107</xdr:colOff>
      <xdr:row>73</xdr:row>
      <xdr:rowOff>126174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5BF803C-B348-4E77-B2C3-C8263B3301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21</xdr:col>
      <xdr:colOff>0</xdr:colOff>
      <xdr:row>56</xdr:row>
      <xdr:rowOff>0</xdr:rowOff>
    </xdr:from>
    <xdr:to>
      <xdr:col>28</xdr:col>
      <xdr:colOff>270873</xdr:colOff>
      <xdr:row>73</xdr:row>
      <xdr:rowOff>104143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8E10966B-B165-4CC3-A239-85DF1474B4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0</xdr:colOff>
      <xdr:row>89</xdr:row>
      <xdr:rowOff>307</xdr:rowOff>
    </xdr:from>
    <xdr:to>
      <xdr:col>8</xdr:col>
      <xdr:colOff>198325</xdr:colOff>
      <xdr:row>106</xdr:row>
      <xdr:rowOff>130637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99C7F723-C8AA-4616-99BA-8881DCA0D9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9</xdr:col>
      <xdr:colOff>0</xdr:colOff>
      <xdr:row>89</xdr:row>
      <xdr:rowOff>308</xdr:rowOff>
    </xdr:from>
    <xdr:to>
      <xdr:col>16</xdr:col>
      <xdr:colOff>464726</xdr:colOff>
      <xdr:row>106</xdr:row>
      <xdr:rowOff>130638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185B3748-BA0B-4E2E-9C0A-F25A3E2B7C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3174</xdr:colOff>
      <xdr:row>111</xdr:row>
      <xdr:rowOff>0</xdr:rowOff>
    </xdr:from>
    <xdr:to>
      <xdr:col>3</xdr:col>
      <xdr:colOff>754699</xdr:colOff>
      <xdr:row>124</xdr:row>
      <xdr:rowOff>54975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74363714-5D54-4137-B99A-94BC33E441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755649</xdr:colOff>
      <xdr:row>111</xdr:row>
      <xdr:rowOff>3174</xdr:rowOff>
    </xdr:from>
    <xdr:to>
      <xdr:col>6</xdr:col>
      <xdr:colOff>764224</xdr:colOff>
      <xdr:row>124</xdr:row>
      <xdr:rowOff>54974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B2D00B4C-4FBB-436A-A6A9-D21C5B6EEE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761998</xdr:colOff>
      <xdr:row>124</xdr:row>
      <xdr:rowOff>57150</xdr:rowOff>
    </xdr:from>
    <xdr:to>
      <xdr:col>3</xdr:col>
      <xdr:colOff>757873</xdr:colOff>
      <xdr:row>137</xdr:row>
      <xdr:rowOff>112125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E6DEDCD2-BC5F-408C-AADC-448F81A5F3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752474</xdr:colOff>
      <xdr:row>124</xdr:row>
      <xdr:rowOff>53975</xdr:rowOff>
    </xdr:from>
    <xdr:to>
      <xdr:col>6</xdr:col>
      <xdr:colOff>764224</xdr:colOff>
      <xdr:row>137</xdr:row>
      <xdr:rowOff>112125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993B8D92-C044-4BA1-B379-94AD235F3A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11</xdr:col>
      <xdr:colOff>0</xdr:colOff>
      <xdr:row>33</xdr:row>
      <xdr:rowOff>19437</xdr:rowOff>
    </xdr:from>
    <xdr:to>
      <xdr:col>18</xdr:col>
      <xdr:colOff>487550</xdr:colOff>
      <xdr:row>51</xdr:row>
      <xdr:rowOff>41937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E5393AD6-77E2-46D9-B243-FF7211DF5C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609146</xdr:colOff>
      <xdr:row>138</xdr:row>
      <xdr:rowOff>25982</xdr:rowOff>
    </xdr:from>
    <xdr:to>
      <xdr:col>2</xdr:col>
      <xdr:colOff>10909</xdr:colOff>
      <xdr:row>139</xdr:row>
      <xdr:rowOff>11102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04074C6-3C13-4855-B67B-82377B488CE4}"/>
            </a:ext>
          </a:extLst>
        </xdr:cNvPr>
        <xdr:cNvSpPr/>
      </xdr:nvSpPr>
      <xdr:spPr>
        <a:xfrm>
          <a:off x="1367258" y="26627946"/>
          <a:ext cx="159875" cy="150350"/>
        </a:xfrm>
        <a:prstGeom prst="rect">
          <a:avLst/>
        </a:prstGeom>
        <a:solidFill>
          <a:srgbClr val="FFC22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3</xdr:col>
      <xdr:colOff>732324</xdr:colOff>
      <xdr:row>138</xdr:row>
      <xdr:rowOff>25983</xdr:rowOff>
    </xdr:from>
    <xdr:to>
      <xdr:col>4</xdr:col>
      <xdr:colOff>7929</xdr:colOff>
      <xdr:row>139</xdr:row>
      <xdr:rowOff>4753</xdr:rowOff>
    </xdr:to>
    <xdr:sp macro="" textlink="">
      <xdr:nvSpPr>
        <xdr:cNvPr id="24" name="Rectangle 23">
          <a:extLst>
            <a:ext uri="{FF2B5EF4-FFF2-40B4-BE49-F238E27FC236}">
              <a16:creationId xmlns:a16="http://schemas.microsoft.com/office/drawing/2014/main" id="{38D51329-7F18-46F5-AF1B-500B25E62425}"/>
            </a:ext>
          </a:extLst>
        </xdr:cNvPr>
        <xdr:cNvSpPr/>
      </xdr:nvSpPr>
      <xdr:spPr>
        <a:xfrm>
          <a:off x="3249645" y="26627947"/>
          <a:ext cx="150350" cy="144000"/>
        </a:xfrm>
        <a:prstGeom prst="rect">
          <a:avLst/>
        </a:prstGeom>
        <a:solidFill>
          <a:srgbClr val="696A6D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17</xdr:col>
      <xdr:colOff>0</xdr:colOff>
      <xdr:row>89</xdr:row>
      <xdr:rowOff>0</xdr:rowOff>
    </xdr:from>
    <xdr:to>
      <xdr:col>24</xdr:col>
      <xdr:colOff>467901</xdr:colOff>
      <xdr:row>106</xdr:row>
      <xdr:rowOff>130331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A818C02E-5F3E-4D6C-89B3-789A1A3D4D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 tint="4.9989318521683403E-2"/>
  </sheetPr>
  <dimension ref="A1:H29"/>
  <sheetViews>
    <sheetView tabSelected="1" workbookViewId="0"/>
  </sheetViews>
  <sheetFormatPr defaultRowHeight="15" x14ac:dyDescent="0.2"/>
  <cols>
    <col min="2" max="2" width="13.33203125" customWidth="1"/>
    <col min="4" max="4" width="13.21875" bestFit="1" customWidth="1"/>
    <col min="5" max="5" width="10" bestFit="1" customWidth="1"/>
    <col min="7" max="7" width="34.33203125" customWidth="1"/>
    <col min="8" max="8" width="15.33203125" customWidth="1"/>
    <col min="9" max="9" width="17.21875" customWidth="1"/>
  </cols>
  <sheetData>
    <row r="1" spans="1:8" x14ac:dyDescent="0.2">
      <c r="A1" s="162"/>
      <c r="B1" s="162"/>
      <c r="C1" s="162"/>
      <c r="D1" s="162"/>
      <c r="E1" s="162"/>
      <c r="F1" s="162"/>
      <c r="G1" s="162"/>
      <c r="H1" s="162"/>
    </row>
    <row r="2" spans="1:8" x14ac:dyDescent="0.2">
      <c r="A2" s="162"/>
      <c r="B2" s="162"/>
      <c r="C2" s="162"/>
      <c r="D2" s="162"/>
      <c r="E2" s="162"/>
      <c r="F2" s="162"/>
      <c r="G2" s="162"/>
      <c r="H2" s="162"/>
    </row>
    <row r="3" spans="1:8" x14ac:dyDescent="0.2">
      <c r="A3" s="162"/>
      <c r="B3" s="162"/>
      <c r="C3" s="162"/>
      <c r="D3" s="162"/>
      <c r="E3" s="162"/>
      <c r="F3" s="162"/>
      <c r="G3" s="162"/>
      <c r="H3" s="162"/>
    </row>
    <row r="4" spans="1:8" x14ac:dyDescent="0.2">
      <c r="A4" s="162"/>
      <c r="B4" s="162"/>
      <c r="C4" s="162"/>
      <c r="D4" s="162"/>
      <c r="E4" s="162"/>
      <c r="F4" s="162"/>
      <c r="G4" s="162"/>
      <c r="H4" s="162"/>
    </row>
    <row r="5" spans="1:8" x14ac:dyDescent="0.2">
      <c r="A5" s="162"/>
      <c r="B5" s="162"/>
      <c r="C5" s="162"/>
      <c r="D5" s="162"/>
      <c r="E5" s="162"/>
      <c r="F5" s="162"/>
      <c r="G5" s="162"/>
      <c r="H5" s="162"/>
    </row>
    <row r="6" spans="1:8" x14ac:dyDescent="0.2">
      <c r="A6" s="162"/>
      <c r="B6" s="162"/>
      <c r="C6" s="162"/>
      <c r="D6" s="162"/>
      <c r="E6" s="162"/>
      <c r="F6" s="162"/>
      <c r="G6" s="162"/>
      <c r="H6" s="162"/>
    </row>
    <row r="7" spans="1:8" x14ac:dyDescent="0.2">
      <c r="A7" s="162"/>
      <c r="B7" s="162"/>
      <c r="C7" s="162"/>
      <c r="D7" s="162"/>
      <c r="E7" s="162"/>
      <c r="F7" s="162"/>
      <c r="G7" s="162"/>
      <c r="H7" s="162"/>
    </row>
    <row r="8" spans="1:8" x14ac:dyDescent="0.2">
      <c r="A8" s="162"/>
      <c r="B8" s="162"/>
      <c r="C8" s="162"/>
      <c r="D8" s="162"/>
      <c r="E8" s="162"/>
      <c r="F8" s="162"/>
      <c r="G8" s="162"/>
      <c r="H8" s="162"/>
    </row>
    <row r="9" spans="1:8" ht="21.75" x14ac:dyDescent="0.3">
      <c r="A9" s="162"/>
      <c r="B9" s="163" t="s">
        <v>196</v>
      </c>
      <c r="C9" s="162"/>
      <c r="D9" s="162"/>
      <c r="E9" s="162"/>
      <c r="F9" s="162"/>
      <c r="G9" s="162"/>
      <c r="H9" s="162"/>
    </row>
    <row r="10" spans="1:8" ht="16.5" thickBot="1" x14ac:dyDescent="0.3">
      <c r="A10" s="162"/>
      <c r="B10" s="164"/>
      <c r="C10" s="162"/>
      <c r="D10" s="162"/>
      <c r="E10" s="162"/>
      <c r="F10" s="162"/>
      <c r="G10" s="162"/>
      <c r="H10" s="162"/>
    </row>
    <row r="11" spans="1:8" ht="16.5" thickBot="1" x14ac:dyDescent="0.25">
      <c r="A11" s="162"/>
      <c r="B11" s="162"/>
      <c r="C11" s="162"/>
      <c r="D11" s="162"/>
      <c r="E11" s="105" t="s">
        <v>41</v>
      </c>
      <c r="F11" s="106"/>
      <c r="G11" s="166"/>
      <c r="H11" s="162"/>
    </row>
    <row r="12" spans="1:8" x14ac:dyDescent="0.2">
      <c r="A12" s="162"/>
      <c r="B12" s="162"/>
      <c r="C12" s="162"/>
      <c r="D12" s="162"/>
      <c r="E12" s="29"/>
      <c r="F12" s="1"/>
      <c r="G12" s="167" t="s">
        <v>4</v>
      </c>
      <c r="H12" s="162"/>
    </row>
    <row r="13" spans="1:8" x14ac:dyDescent="0.2">
      <c r="A13" s="162"/>
      <c r="B13" s="162"/>
      <c r="C13" s="162"/>
      <c r="D13" s="162"/>
      <c r="E13" s="30"/>
      <c r="F13" s="31"/>
      <c r="G13" s="168" t="s">
        <v>1</v>
      </c>
      <c r="H13" s="162"/>
    </row>
    <row r="14" spans="1:8" x14ac:dyDescent="0.2">
      <c r="A14" s="162"/>
      <c r="B14" s="162"/>
      <c r="C14" s="162"/>
      <c r="D14" s="162"/>
      <c r="E14" s="32"/>
      <c r="F14" s="33"/>
      <c r="G14" s="168" t="s">
        <v>0</v>
      </c>
      <c r="H14" s="162"/>
    </row>
    <row r="15" spans="1:8" ht="15.75" customHeight="1" x14ac:dyDescent="0.2">
      <c r="A15" s="162"/>
      <c r="B15" s="162"/>
      <c r="C15" s="162"/>
      <c r="D15" s="162"/>
      <c r="E15" s="34"/>
      <c r="F15" s="35"/>
      <c r="G15" s="168" t="s">
        <v>2</v>
      </c>
      <c r="H15" s="162"/>
    </row>
    <row r="16" spans="1:8" ht="15.75" thickBot="1" x14ac:dyDescent="0.25">
      <c r="A16" s="162"/>
      <c r="B16" s="162"/>
      <c r="C16" s="162"/>
      <c r="D16" s="162"/>
      <c r="E16" s="36"/>
      <c r="F16" s="37"/>
      <c r="G16" s="169" t="s">
        <v>3</v>
      </c>
      <c r="H16" s="162"/>
    </row>
    <row r="17" spans="1:8" x14ac:dyDescent="0.2">
      <c r="A17" s="162"/>
      <c r="B17" s="162"/>
      <c r="C17" s="162"/>
      <c r="D17" s="162"/>
      <c r="E17" s="162"/>
      <c r="F17" s="162"/>
      <c r="G17" s="162"/>
      <c r="H17" s="162"/>
    </row>
    <row r="18" spans="1:8" x14ac:dyDescent="0.2">
      <c r="A18" s="162"/>
      <c r="B18" s="162"/>
      <c r="C18" s="162"/>
      <c r="D18" s="162"/>
      <c r="E18" s="162"/>
      <c r="F18" s="162"/>
      <c r="G18" s="162"/>
      <c r="H18" s="162"/>
    </row>
    <row r="19" spans="1:8" x14ac:dyDescent="0.2">
      <c r="A19" s="162"/>
      <c r="B19" s="162"/>
      <c r="C19" s="162"/>
      <c r="D19" s="162"/>
      <c r="E19" s="162"/>
      <c r="F19" s="162"/>
      <c r="G19" s="162"/>
      <c r="H19" s="162"/>
    </row>
    <row r="20" spans="1:8" x14ac:dyDescent="0.2">
      <c r="A20" s="162"/>
      <c r="B20" s="162"/>
      <c r="C20" s="162"/>
      <c r="D20" s="162"/>
      <c r="E20" s="162"/>
      <c r="F20" s="162"/>
      <c r="G20" s="162"/>
      <c r="H20" s="162"/>
    </row>
    <row r="21" spans="1:8" x14ac:dyDescent="0.2">
      <c r="A21" s="162"/>
      <c r="B21" s="162"/>
      <c r="C21" s="162"/>
      <c r="D21" s="162"/>
      <c r="E21" s="162"/>
      <c r="F21" s="162"/>
      <c r="G21" s="162"/>
      <c r="H21" s="162"/>
    </row>
    <row r="22" spans="1:8" x14ac:dyDescent="0.2">
      <c r="A22" s="162"/>
      <c r="B22" s="162"/>
      <c r="C22" s="162"/>
      <c r="D22" s="162"/>
      <c r="E22" s="162"/>
      <c r="F22" s="162"/>
      <c r="G22" s="162"/>
      <c r="H22" s="162"/>
    </row>
    <row r="23" spans="1:8" x14ac:dyDescent="0.2">
      <c r="A23" s="162"/>
      <c r="B23" s="162"/>
      <c r="C23" s="162"/>
      <c r="D23" s="162"/>
      <c r="E23" s="162"/>
      <c r="F23" s="162"/>
      <c r="G23" s="162"/>
      <c r="H23" s="162"/>
    </row>
    <row r="24" spans="1:8" x14ac:dyDescent="0.2">
      <c r="A24" s="162"/>
      <c r="B24" s="165"/>
      <c r="C24" s="162"/>
      <c r="D24" s="162"/>
      <c r="E24" s="162"/>
      <c r="F24" s="162"/>
      <c r="G24" s="162"/>
      <c r="H24" s="162"/>
    </row>
    <row r="25" spans="1:8" x14ac:dyDescent="0.2">
      <c r="A25" s="162"/>
      <c r="B25" s="162"/>
      <c r="C25" s="162"/>
      <c r="D25" s="162"/>
      <c r="E25" s="162"/>
      <c r="F25" s="162"/>
      <c r="G25" s="162"/>
      <c r="H25" s="162"/>
    </row>
    <row r="26" spans="1:8" x14ac:dyDescent="0.2">
      <c r="A26" s="162"/>
      <c r="B26" s="162"/>
      <c r="C26" s="162"/>
      <c r="D26" s="162"/>
      <c r="E26" s="162"/>
      <c r="F26" s="162"/>
      <c r="G26" s="162"/>
      <c r="H26" s="162"/>
    </row>
    <row r="27" spans="1:8" x14ac:dyDescent="0.2">
      <c r="A27" s="162"/>
      <c r="B27" s="162"/>
      <c r="C27" s="162"/>
      <c r="D27" s="162"/>
      <c r="E27" s="162"/>
      <c r="F27" s="162"/>
      <c r="G27" s="162"/>
      <c r="H27" s="162"/>
    </row>
    <row r="28" spans="1:8" x14ac:dyDescent="0.2">
      <c r="A28" s="162"/>
      <c r="B28" s="162"/>
      <c r="C28" s="162"/>
      <c r="D28" s="162"/>
      <c r="E28" s="162"/>
      <c r="F28" s="162"/>
      <c r="G28" s="162"/>
      <c r="H28" s="162"/>
    </row>
    <row r="29" spans="1:8" x14ac:dyDescent="0.2">
      <c r="H29" s="162"/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954CC-585F-46D7-8784-C9436CBB46BA}">
  <sheetPr codeName="Sheet13">
    <tabColor theme="4"/>
  </sheetPr>
  <dimension ref="A1:AF67"/>
  <sheetViews>
    <sheetView workbookViewId="0">
      <selection activeCell="A3" sqref="A3"/>
    </sheetView>
  </sheetViews>
  <sheetFormatPr defaultRowHeight="15" x14ac:dyDescent="0.2"/>
  <cols>
    <col min="2" max="2" width="17" customWidth="1"/>
    <col min="3" max="3" width="15.44140625" style="26" customWidth="1"/>
    <col min="5" max="5" width="15.109375" customWidth="1"/>
    <col min="6" max="6" width="11.5546875" customWidth="1"/>
    <col min="7" max="7" width="13.109375" customWidth="1"/>
    <col min="8" max="19" width="11.5546875" customWidth="1"/>
    <col min="20" max="20" width="14.109375" customWidth="1"/>
    <col min="21" max="21" width="13.6640625" customWidth="1"/>
    <col min="22" max="29" width="11.5546875" customWidth="1"/>
    <col min="30" max="30" width="13.109375" customWidth="1"/>
    <col min="31" max="32" width="11.5546875" customWidth="1"/>
  </cols>
  <sheetData>
    <row r="1" spans="1:32" ht="18" x14ac:dyDescent="0.25">
      <c r="A1" s="2" t="s">
        <v>80</v>
      </c>
    </row>
    <row r="2" spans="1:32" ht="15.75" x14ac:dyDescent="0.25">
      <c r="A2" t="s">
        <v>32</v>
      </c>
      <c r="E2" s="58"/>
      <c r="F2" s="57"/>
      <c r="G2" s="57"/>
    </row>
    <row r="3" spans="1:32" ht="15.75" x14ac:dyDescent="0.25">
      <c r="E3" s="59"/>
      <c r="F3" s="53"/>
      <c r="G3" s="53"/>
    </row>
    <row r="4" spans="1:32" ht="21" x14ac:dyDescent="0.35">
      <c r="B4" s="4" t="s">
        <v>206</v>
      </c>
      <c r="C4" s="4"/>
      <c r="D4" s="4"/>
      <c r="E4" s="4"/>
      <c r="F4" s="4"/>
      <c r="G4" s="4"/>
    </row>
    <row r="5" spans="1:32" ht="15.75" x14ac:dyDescent="0.25">
      <c r="E5" s="59"/>
      <c r="F5" s="53"/>
      <c r="G5" s="53"/>
    </row>
    <row r="6" spans="1:32" ht="15.75" x14ac:dyDescent="0.25">
      <c r="B6" s="41" t="s">
        <v>65</v>
      </c>
      <c r="C6" s="12"/>
      <c r="D6" s="12"/>
      <c r="E6" s="71"/>
      <c r="F6" s="71"/>
      <c r="G6" s="71"/>
    </row>
    <row r="7" spans="1:32" ht="15.75" x14ac:dyDescent="0.25">
      <c r="B7" s="5" t="s">
        <v>5</v>
      </c>
      <c r="C7" s="5"/>
      <c r="D7" s="6" t="s">
        <v>7</v>
      </c>
      <c r="E7" s="6" t="s">
        <v>98</v>
      </c>
      <c r="F7" s="6" t="s">
        <v>97</v>
      </c>
      <c r="G7" s="6" t="s">
        <v>99</v>
      </c>
    </row>
    <row r="8" spans="1:32" x14ac:dyDescent="0.2">
      <c r="B8" s="7" t="s">
        <v>75</v>
      </c>
      <c r="C8" s="7"/>
      <c r="D8" s="11" t="s">
        <v>74</v>
      </c>
      <c r="E8" s="93">
        <v>0.52</v>
      </c>
      <c r="F8" s="93">
        <v>0.3</v>
      </c>
      <c r="G8" s="93">
        <v>0.18000000000000002</v>
      </c>
    </row>
    <row r="10" spans="1:32" ht="15.75" x14ac:dyDescent="0.25">
      <c r="E10" s="59"/>
      <c r="F10" s="53"/>
      <c r="G10" s="53"/>
    </row>
    <row r="11" spans="1:32" ht="21" x14ac:dyDescent="0.35">
      <c r="B11" s="4" t="s">
        <v>35</v>
      </c>
      <c r="C11" s="27"/>
      <c r="D11" s="42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</row>
    <row r="12" spans="1:32" x14ac:dyDescent="0.2">
      <c r="D12" s="9"/>
      <c r="E12" s="53"/>
      <c r="F12" s="102"/>
    </row>
    <row r="13" spans="1:32" ht="15.75" x14ac:dyDescent="0.25">
      <c r="B13" s="3" t="s">
        <v>25</v>
      </c>
      <c r="C13" s="25"/>
      <c r="D13" s="10"/>
      <c r="E13" s="10"/>
      <c r="F13" s="174">
        <v>1</v>
      </c>
      <c r="G13" s="174">
        <v>1</v>
      </c>
      <c r="H13" s="174">
        <v>1</v>
      </c>
      <c r="I13" s="174">
        <v>1</v>
      </c>
      <c r="J13" s="174">
        <v>1</v>
      </c>
      <c r="K13" s="174">
        <v>1</v>
      </c>
      <c r="L13" s="174">
        <v>1</v>
      </c>
      <c r="M13" s="174">
        <v>1</v>
      </c>
      <c r="N13" s="174">
        <v>1</v>
      </c>
      <c r="O13" s="174">
        <v>1</v>
      </c>
      <c r="P13" s="174">
        <v>1</v>
      </c>
      <c r="Q13" s="174">
        <v>1</v>
      </c>
      <c r="R13" s="174">
        <v>1</v>
      </c>
      <c r="S13" s="174">
        <v>1</v>
      </c>
      <c r="T13" s="174">
        <v>1</v>
      </c>
      <c r="U13" s="174">
        <v>1</v>
      </c>
      <c r="V13" s="174">
        <v>1</v>
      </c>
      <c r="W13" s="174">
        <v>1</v>
      </c>
      <c r="X13" s="174">
        <v>1</v>
      </c>
      <c r="Y13" s="174">
        <v>1</v>
      </c>
      <c r="Z13" s="174">
        <v>1</v>
      </c>
      <c r="AA13" s="174">
        <v>1</v>
      </c>
      <c r="AB13" s="174">
        <v>1</v>
      </c>
      <c r="AC13" s="174">
        <v>1</v>
      </c>
      <c r="AD13" s="174">
        <v>1</v>
      </c>
      <c r="AE13" s="174">
        <v>1</v>
      </c>
      <c r="AF13" s="174">
        <v>1</v>
      </c>
    </row>
    <row r="14" spans="1:32" ht="15.75" x14ac:dyDescent="0.25">
      <c r="B14" s="5" t="s">
        <v>13</v>
      </c>
      <c r="C14" s="8"/>
      <c r="D14" s="6" t="s">
        <v>18</v>
      </c>
      <c r="E14" s="6" t="s">
        <v>27</v>
      </c>
      <c r="F14" s="13">
        <v>2022</v>
      </c>
      <c r="G14" s="13">
        <v>2023</v>
      </c>
      <c r="H14" s="13">
        <v>2024</v>
      </c>
      <c r="I14" s="13">
        <v>2025</v>
      </c>
      <c r="J14" s="13">
        <v>2026</v>
      </c>
      <c r="K14" s="13">
        <v>2027</v>
      </c>
      <c r="L14" s="13">
        <v>2028</v>
      </c>
      <c r="M14" s="13">
        <v>2029</v>
      </c>
      <c r="N14" s="13">
        <v>2030</v>
      </c>
      <c r="O14" s="13">
        <v>2031</v>
      </c>
      <c r="P14" s="13">
        <v>2032</v>
      </c>
      <c r="Q14" s="13">
        <v>2033</v>
      </c>
      <c r="R14" s="13">
        <v>2034</v>
      </c>
      <c r="S14" s="13">
        <v>2035</v>
      </c>
      <c r="T14" s="13">
        <v>2036</v>
      </c>
      <c r="U14" s="13">
        <v>2037</v>
      </c>
      <c r="V14" s="13">
        <v>2038</v>
      </c>
      <c r="W14" s="13">
        <v>2039</v>
      </c>
      <c r="X14" s="13">
        <v>2040</v>
      </c>
      <c r="Y14" s="13">
        <v>2041</v>
      </c>
      <c r="Z14" s="13">
        <v>2042</v>
      </c>
      <c r="AA14" s="13">
        <v>2043</v>
      </c>
      <c r="AB14" s="13">
        <v>2044</v>
      </c>
      <c r="AC14" s="13">
        <v>2045</v>
      </c>
      <c r="AD14" s="13">
        <v>2046</v>
      </c>
      <c r="AE14" s="13">
        <v>2047</v>
      </c>
      <c r="AF14" s="13">
        <v>2048</v>
      </c>
    </row>
    <row r="15" spans="1:32" x14ac:dyDescent="0.2">
      <c r="B15" s="60" t="s">
        <v>14</v>
      </c>
      <c r="C15" s="24"/>
      <c r="D15" s="11" t="s">
        <v>24</v>
      </c>
      <c r="E15" s="23">
        <v>686510845.46773875</v>
      </c>
      <c r="F15" s="22">
        <v>-15286823.054772653</v>
      </c>
      <c r="G15" s="22">
        <v>-47353132.116797112</v>
      </c>
      <c r="H15" s="22">
        <v>-119166472.03823544</v>
      </c>
      <c r="I15" s="22">
        <v>22804753.037814721</v>
      </c>
      <c r="J15" s="22">
        <v>147940593.46821213</v>
      </c>
      <c r="K15" s="22">
        <v>-90993341.83630906</v>
      </c>
      <c r="L15" s="22">
        <v>-270668040.21880651</v>
      </c>
      <c r="M15" s="22">
        <v>-781689653.29751539</v>
      </c>
      <c r="N15" s="22">
        <v>-135944945.43915379</v>
      </c>
      <c r="O15" s="22">
        <v>-467816637.41025186</v>
      </c>
      <c r="P15" s="22">
        <v>1331321926.0380445</v>
      </c>
      <c r="Q15" s="22">
        <v>180001883.64462155</v>
      </c>
      <c r="R15" s="22">
        <v>-187020721.49899313</v>
      </c>
      <c r="S15" s="22">
        <v>75550062.294093445</v>
      </c>
      <c r="T15" s="22">
        <v>53413104.656485558</v>
      </c>
      <c r="U15" s="22">
        <v>-508390455.0443418</v>
      </c>
      <c r="V15" s="22">
        <v>-17777732.498814136</v>
      </c>
      <c r="W15" s="22">
        <v>-98905805.165866703</v>
      </c>
      <c r="X15" s="22">
        <v>992458544.64612055</v>
      </c>
      <c r="Y15" s="22">
        <v>201607994.68737298</v>
      </c>
      <c r="Z15" s="22">
        <v>-571315249.72884107</v>
      </c>
      <c r="AA15" s="22">
        <v>540517740.53891218</v>
      </c>
      <c r="AB15" s="22">
        <v>199759790.00962871</v>
      </c>
      <c r="AC15" s="22">
        <v>227622073.2132476</v>
      </c>
      <c r="AD15" s="22">
        <v>399569552.56859761</v>
      </c>
      <c r="AE15" s="22">
        <v>256543511.38520905</v>
      </c>
      <c r="AF15" s="22">
        <v>2525266004.9617419</v>
      </c>
    </row>
    <row r="16" spans="1:32" x14ac:dyDescent="0.2">
      <c r="B16" s="60" t="s">
        <v>15</v>
      </c>
      <c r="C16" s="24"/>
      <c r="D16" s="11" t="s">
        <v>24</v>
      </c>
      <c r="E16" s="23">
        <v>578757570.33063185</v>
      </c>
      <c r="F16" s="22">
        <v>-15286823.054772653</v>
      </c>
      <c r="G16" s="22">
        <v>-47353132.116797112</v>
      </c>
      <c r="H16" s="22">
        <v>8958244.7262824625</v>
      </c>
      <c r="I16" s="22">
        <v>-85975604.972726047</v>
      </c>
      <c r="J16" s="22">
        <v>65645864.866360925</v>
      </c>
      <c r="K16" s="22">
        <v>-122601009.60108963</v>
      </c>
      <c r="L16" s="22">
        <v>-420524284.83890271</v>
      </c>
      <c r="M16" s="22">
        <v>-604879398.60092902</v>
      </c>
      <c r="N16" s="22">
        <v>-254218640.6386494</v>
      </c>
      <c r="O16" s="22">
        <v>-433953006.15719259</v>
      </c>
      <c r="P16" s="22">
        <v>1338539167.3659692</v>
      </c>
      <c r="Q16" s="22">
        <v>420638023.87970781</v>
      </c>
      <c r="R16" s="22">
        <v>-269088456.72898281</v>
      </c>
      <c r="S16" s="22">
        <v>-39371178.336040258</v>
      </c>
      <c r="T16" s="22">
        <v>60729594.602877498</v>
      </c>
      <c r="U16" s="22">
        <v>-606169694.94181263</v>
      </c>
      <c r="V16" s="22">
        <v>8328306.7332397401</v>
      </c>
      <c r="W16" s="22">
        <v>-40751573.416814983</v>
      </c>
      <c r="X16" s="22">
        <v>988270594.60898566</v>
      </c>
      <c r="Y16" s="22">
        <v>202976056.79485247</v>
      </c>
      <c r="Z16" s="22">
        <v>-605648400.382267</v>
      </c>
      <c r="AA16" s="22">
        <v>569054490.63669181</v>
      </c>
      <c r="AB16" s="22">
        <v>178541021.97931358</v>
      </c>
      <c r="AC16" s="22">
        <v>151279660.68447658</v>
      </c>
      <c r="AD16" s="22">
        <v>173967085.58959046</v>
      </c>
      <c r="AE16" s="22">
        <v>236420111.14771098</v>
      </c>
      <c r="AF16" s="22">
        <v>2792449759.9672003</v>
      </c>
    </row>
    <row r="17" spans="2:32" collapsed="1" x14ac:dyDescent="0.2">
      <c r="D17" s="9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spans="2:32" ht="15.75" x14ac:dyDescent="0.25">
      <c r="B18" s="3" t="s">
        <v>47</v>
      </c>
      <c r="C18" s="25"/>
      <c r="D18" s="10"/>
      <c r="E18" s="10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</row>
    <row r="19" spans="2:32" ht="15.75" x14ac:dyDescent="0.25">
      <c r="B19" s="5" t="s">
        <v>13</v>
      </c>
      <c r="C19" s="8"/>
      <c r="D19" s="6" t="s">
        <v>18</v>
      </c>
      <c r="E19" s="6" t="s">
        <v>26</v>
      </c>
      <c r="F19" s="13">
        <v>2022</v>
      </c>
      <c r="G19" s="13">
        <v>2023</v>
      </c>
      <c r="H19" s="13">
        <v>2024</v>
      </c>
      <c r="I19" s="13">
        <v>2025</v>
      </c>
      <c r="J19" s="13">
        <v>2026</v>
      </c>
      <c r="K19" s="13">
        <v>2027</v>
      </c>
      <c r="L19" s="13">
        <v>2028</v>
      </c>
      <c r="M19" s="13">
        <v>2029</v>
      </c>
      <c r="N19" s="13">
        <v>2030</v>
      </c>
      <c r="O19" s="13">
        <v>2031</v>
      </c>
      <c r="P19" s="13">
        <v>2032</v>
      </c>
      <c r="Q19" s="13">
        <v>2033</v>
      </c>
      <c r="R19" s="13">
        <v>2034</v>
      </c>
      <c r="S19" s="13">
        <v>2035</v>
      </c>
      <c r="T19" s="13">
        <v>2036</v>
      </c>
      <c r="U19" s="13">
        <v>2037</v>
      </c>
      <c r="V19" s="13">
        <v>2038</v>
      </c>
      <c r="W19" s="13">
        <v>2039</v>
      </c>
      <c r="X19" s="13">
        <v>2040</v>
      </c>
      <c r="Y19" s="13">
        <v>2041</v>
      </c>
      <c r="Z19" s="13">
        <v>2042</v>
      </c>
      <c r="AA19" s="13">
        <v>2043</v>
      </c>
      <c r="AB19" s="13">
        <v>2044</v>
      </c>
      <c r="AC19" s="13">
        <v>2045</v>
      </c>
      <c r="AD19" s="13">
        <v>2046</v>
      </c>
      <c r="AE19" s="13">
        <v>2047</v>
      </c>
      <c r="AF19" s="13">
        <v>2048</v>
      </c>
    </row>
    <row r="20" spans="2:32" x14ac:dyDescent="0.2">
      <c r="B20" s="60" t="s">
        <v>14</v>
      </c>
      <c r="C20" s="24"/>
      <c r="D20" s="11" t="s">
        <v>24</v>
      </c>
      <c r="E20" s="23">
        <v>2390724679.1219826</v>
      </c>
      <c r="F20" s="22">
        <v>0</v>
      </c>
      <c r="G20" s="22">
        <v>0</v>
      </c>
      <c r="H20" s="22">
        <v>99877021.773091376</v>
      </c>
      <c r="I20" s="22">
        <v>120447486.22709839</v>
      </c>
      <c r="J20" s="22">
        <v>294931693.97010309</v>
      </c>
      <c r="K20" s="22">
        <v>14920943.87084958</v>
      </c>
      <c r="L20" s="22">
        <v>258971613.85523576</v>
      </c>
      <c r="M20" s="22">
        <v>105164324.6024944</v>
      </c>
      <c r="N20" s="22">
        <v>232882938.66016138</v>
      </c>
      <c r="O20" s="22">
        <v>-444078443.04924154</v>
      </c>
      <c r="P20" s="22">
        <v>1352587123.9462664</v>
      </c>
      <c r="Q20" s="22">
        <v>201267081.55284372</v>
      </c>
      <c r="R20" s="22">
        <v>-157789969.2333079</v>
      </c>
      <c r="S20" s="22">
        <v>250327468.23713109</v>
      </c>
      <c r="T20" s="22">
        <v>513931347.25420004</v>
      </c>
      <c r="U20" s="22">
        <v>-277988534.18352592</v>
      </c>
      <c r="V20" s="22">
        <v>14027850.378551394</v>
      </c>
      <c r="W20" s="22">
        <v>-68526951.011263698</v>
      </c>
      <c r="X20" s="22">
        <v>1022837398.8007236</v>
      </c>
      <c r="Y20" s="22">
        <v>231986848.84197608</v>
      </c>
      <c r="Z20" s="22">
        <v>-540936395.57423782</v>
      </c>
      <c r="AA20" s="22">
        <v>570896594.6935153</v>
      </c>
      <c r="AB20" s="22">
        <v>230138644.16423178</v>
      </c>
      <c r="AC20" s="22">
        <v>258000927.36785069</v>
      </c>
      <c r="AD20" s="22">
        <v>429948406.7232008</v>
      </c>
      <c r="AE20" s="22">
        <v>286922365.53981221</v>
      </c>
      <c r="AF20" s="22">
        <v>347124644.06886911</v>
      </c>
    </row>
    <row r="21" spans="2:32" x14ac:dyDescent="0.2">
      <c r="B21" s="60" t="s">
        <v>15</v>
      </c>
      <c r="C21" s="24"/>
      <c r="D21" s="11" t="s">
        <v>24</v>
      </c>
      <c r="E21" s="23">
        <v>2585116795.5256538</v>
      </c>
      <c r="F21" s="22">
        <v>0</v>
      </c>
      <c r="G21" s="22">
        <v>0</v>
      </c>
      <c r="H21" s="22">
        <v>228001738.53760928</v>
      </c>
      <c r="I21" s="22">
        <v>98692128.216557622</v>
      </c>
      <c r="J21" s="22">
        <v>473711965.3682518</v>
      </c>
      <c r="K21" s="22">
        <v>-14186723.893930964</v>
      </c>
      <c r="L21" s="22">
        <v>111615369.23513943</v>
      </c>
      <c r="M21" s="22">
        <v>284474579.29908061</v>
      </c>
      <c r="N21" s="22">
        <v>117109243.46066575</v>
      </c>
      <c r="O21" s="22">
        <v>-407714811.79618227</v>
      </c>
      <c r="P21" s="22">
        <v>1362304365.2741914</v>
      </c>
      <c r="Q21" s="22">
        <v>444403221.78792995</v>
      </c>
      <c r="R21" s="22">
        <v>-237357704.46329752</v>
      </c>
      <c r="S21" s="22">
        <v>137906227.60699743</v>
      </c>
      <c r="T21" s="22">
        <v>523747837.20059192</v>
      </c>
      <c r="U21" s="22">
        <v>-373267774.08099675</v>
      </c>
      <c r="V21" s="22">
        <v>42633889.61060524</v>
      </c>
      <c r="W21" s="22">
        <v>-7872719.2622119784</v>
      </c>
      <c r="X21" s="22">
        <v>1021149448.7635888</v>
      </c>
      <c r="Y21" s="22">
        <v>235854910.94945562</v>
      </c>
      <c r="Z21" s="22">
        <v>-572769546.22766399</v>
      </c>
      <c r="AA21" s="22">
        <v>601933344.79129505</v>
      </c>
      <c r="AB21" s="22">
        <v>211419876.13391668</v>
      </c>
      <c r="AC21" s="22">
        <v>251658514.83907968</v>
      </c>
      <c r="AD21" s="22">
        <v>409345939.74419361</v>
      </c>
      <c r="AE21" s="22">
        <v>269298965.3023141</v>
      </c>
      <c r="AF21" s="22">
        <v>346413406.77432698</v>
      </c>
    </row>
    <row r="22" spans="2:32" collapsed="1" x14ac:dyDescent="0.2">
      <c r="D22" s="9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</row>
    <row r="23" spans="2:32" ht="15.75" x14ac:dyDescent="0.25">
      <c r="B23" s="3" t="s">
        <v>45</v>
      </c>
      <c r="C23" s="25"/>
      <c r="D23" s="10"/>
      <c r="E23" s="10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</row>
    <row r="24" spans="2:32" ht="15.75" x14ac:dyDescent="0.25">
      <c r="B24" s="5" t="s">
        <v>13</v>
      </c>
      <c r="C24" s="8"/>
      <c r="D24" s="6" t="s">
        <v>18</v>
      </c>
      <c r="E24" s="6" t="s">
        <v>26</v>
      </c>
      <c r="F24" s="13">
        <v>2022</v>
      </c>
      <c r="G24" s="13">
        <v>2023</v>
      </c>
      <c r="H24" s="13">
        <v>2024</v>
      </c>
      <c r="I24" s="13">
        <v>2025</v>
      </c>
      <c r="J24" s="13">
        <v>2026</v>
      </c>
      <c r="K24" s="13">
        <v>2027</v>
      </c>
      <c r="L24" s="13">
        <v>2028</v>
      </c>
      <c r="M24" s="13">
        <v>2029</v>
      </c>
      <c r="N24" s="13">
        <v>2030</v>
      </c>
      <c r="O24" s="13">
        <v>2031</v>
      </c>
      <c r="P24" s="13">
        <v>2032</v>
      </c>
      <c r="Q24" s="13">
        <v>2033</v>
      </c>
      <c r="R24" s="13">
        <v>2034</v>
      </c>
      <c r="S24" s="13">
        <v>2035</v>
      </c>
      <c r="T24" s="13">
        <v>2036</v>
      </c>
      <c r="U24" s="13">
        <v>2037</v>
      </c>
      <c r="V24" s="13">
        <v>2038</v>
      </c>
      <c r="W24" s="13">
        <v>2039</v>
      </c>
      <c r="X24" s="13">
        <v>2040</v>
      </c>
      <c r="Y24" s="13">
        <v>2041</v>
      </c>
      <c r="Z24" s="13">
        <v>2042</v>
      </c>
      <c r="AA24" s="13">
        <v>2043</v>
      </c>
      <c r="AB24" s="13">
        <v>2044</v>
      </c>
      <c r="AC24" s="13">
        <v>2045</v>
      </c>
      <c r="AD24" s="13">
        <v>2046</v>
      </c>
      <c r="AE24" s="13">
        <v>2047</v>
      </c>
      <c r="AF24" s="13">
        <v>2048</v>
      </c>
    </row>
    <row r="25" spans="2:32" x14ac:dyDescent="0.2">
      <c r="B25" s="60" t="s">
        <v>14</v>
      </c>
      <c r="C25" s="24"/>
      <c r="D25" s="11" t="s">
        <v>24</v>
      </c>
      <c r="E25" s="23">
        <v>-1704213833.6542432</v>
      </c>
      <c r="F25" s="22">
        <v>-15286823.054772653</v>
      </c>
      <c r="G25" s="22">
        <v>-47353132.116797112</v>
      </c>
      <c r="H25" s="22">
        <v>-219043493.81132683</v>
      </c>
      <c r="I25" s="22">
        <v>-97642733.189283669</v>
      </c>
      <c r="J25" s="22">
        <v>-146991100.50189093</v>
      </c>
      <c r="K25" s="22">
        <v>-105914285.70715865</v>
      </c>
      <c r="L25" s="22">
        <v>-529639654.07404226</v>
      </c>
      <c r="M25" s="22">
        <v>-886853977.90000963</v>
      </c>
      <c r="N25" s="22">
        <v>-368827884.09931505</v>
      </c>
      <c r="O25" s="22">
        <v>-23738194.361010306</v>
      </c>
      <c r="P25" s="22">
        <v>-21265197.908222176</v>
      </c>
      <c r="Q25" s="22">
        <v>-21265197.908222176</v>
      </c>
      <c r="R25" s="22">
        <v>-29230752.265685268</v>
      </c>
      <c r="S25" s="22">
        <v>-174777405.94303766</v>
      </c>
      <c r="T25" s="22">
        <v>-460518242.59771448</v>
      </c>
      <c r="U25" s="22">
        <v>-230401920.86081591</v>
      </c>
      <c r="V25" s="22">
        <v>-31805582.877365492</v>
      </c>
      <c r="W25" s="22">
        <v>-30378854.154603109</v>
      </c>
      <c r="X25" s="22">
        <v>-30378854.154603109</v>
      </c>
      <c r="Y25" s="22">
        <v>-30378854.154603109</v>
      </c>
      <c r="Z25" s="22">
        <v>-30378854.154603109</v>
      </c>
      <c r="AA25" s="22">
        <v>-30378854.154603109</v>
      </c>
      <c r="AB25" s="22">
        <v>-30378854.154603109</v>
      </c>
      <c r="AC25" s="22">
        <v>-30378854.154603109</v>
      </c>
      <c r="AD25" s="22">
        <v>-30378854.154603109</v>
      </c>
      <c r="AE25" s="22">
        <v>-30378854.154603109</v>
      </c>
      <c r="AF25" s="22">
        <v>2178141360.8928728</v>
      </c>
    </row>
    <row r="26" spans="2:32" x14ac:dyDescent="0.2">
      <c r="B26" s="60" t="s">
        <v>15</v>
      </c>
      <c r="C26" s="24"/>
      <c r="D26" s="11" t="s">
        <v>24</v>
      </c>
      <c r="E26" s="23">
        <v>-2006359225.1950216</v>
      </c>
      <c r="F26" s="22">
        <v>-15286823.054772653</v>
      </c>
      <c r="G26" s="22">
        <v>-47353132.116797112</v>
      </c>
      <c r="H26" s="22">
        <v>-219043493.81132683</v>
      </c>
      <c r="I26" s="22">
        <v>-184667733.18928367</v>
      </c>
      <c r="J26" s="22">
        <v>-408066100.5018909</v>
      </c>
      <c r="K26" s="22">
        <v>-108414285.70715865</v>
      </c>
      <c r="L26" s="22">
        <v>-532139654.07404226</v>
      </c>
      <c r="M26" s="22">
        <v>-889353977.90000963</v>
      </c>
      <c r="N26" s="22">
        <v>-371327884.09931505</v>
      </c>
      <c r="O26" s="22">
        <v>-26238194.361010306</v>
      </c>
      <c r="P26" s="22">
        <v>-23765197.908222176</v>
      </c>
      <c r="Q26" s="22">
        <v>-23765197.908222176</v>
      </c>
      <c r="R26" s="22">
        <v>-31730752.265685268</v>
      </c>
      <c r="S26" s="22">
        <v>-177277405.94303766</v>
      </c>
      <c r="T26" s="22">
        <v>-463018242.59771448</v>
      </c>
      <c r="U26" s="22">
        <v>-232901920.86081591</v>
      </c>
      <c r="V26" s="22">
        <v>-34305582.877365492</v>
      </c>
      <c r="W26" s="22">
        <v>-32878854.154603109</v>
      </c>
      <c r="X26" s="22">
        <v>-32878854.154603109</v>
      </c>
      <c r="Y26" s="22">
        <v>-32878854.154603109</v>
      </c>
      <c r="Z26" s="22">
        <v>-32878854.154603109</v>
      </c>
      <c r="AA26" s="22">
        <v>-32878854.154603109</v>
      </c>
      <c r="AB26" s="22">
        <v>-32878854.154603109</v>
      </c>
      <c r="AC26" s="22">
        <v>-100378854.15460311</v>
      </c>
      <c r="AD26" s="22">
        <v>-235378854.15460315</v>
      </c>
      <c r="AE26" s="22">
        <v>-32878854.154603109</v>
      </c>
      <c r="AF26" s="22">
        <v>2446036353.192873</v>
      </c>
    </row>
    <row r="27" spans="2:32" collapsed="1" x14ac:dyDescent="0.2">
      <c r="D27" s="9"/>
    </row>
    <row r="28" spans="2:32" x14ac:dyDescent="0.2">
      <c r="D28" s="9"/>
      <c r="F28" s="53"/>
    </row>
    <row r="29" spans="2:32" ht="21" x14ac:dyDescent="0.35">
      <c r="B29" s="4" t="s">
        <v>34</v>
      </c>
      <c r="C29" s="27"/>
      <c r="D29" s="42"/>
      <c r="E29" s="4"/>
      <c r="F29" s="173" t="s">
        <v>202</v>
      </c>
      <c r="G29" s="173">
        <v>1</v>
      </c>
      <c r="H29" s="173">
        <v>1</v>
      </c>
      <c r="I29" s="173">
        <v>1</v>
      </c>
      <c r="J29" s="173">
        <v>1</v>
      </c>
      <c r="K29" s="173">
        <v>1</v>
      </c>
      <c r="L29" s="173">
        <v>1</v>
      </c>
      <c r="M29" s="173">
        <v>1</v>
      </c>
      <c r="N29" s="173">
        <v>1</v>
      </c>
      <c r="O29" s="173">
        <v>1</v>
      </c>
      <c r="P29" s="173">
        <v>1</v>
      </c>
      <c r="Q29" s="173">
        <v>1</v>
      </c>
      <c r="R29" s="173">
        <v>1</v>
      </c>
      <c r="S29" s="173">
        <v>1</v>
      </c>
      <c r="T29" s="173">
        <v>1</v>
      </c>
      <c r="U29" s="173">
        <v>1</v>
      </c>
      <c r="V29" s="173">
        <v>1</v>
      </c>
      <c r="W29" s="173">
        <v>1</v>
      </c>
      <c r="X29" s="173">
        <v>1</v>
      </c>
      <c r="Y29" s="173">
        <v>1</v>
      </c>
      <c r="Z29" s="173">
        <v>1</v>
      </c>
      <c r="AA29" s="173">
        <v>1</v>
      </c>
      <c r="AB29" s="173">
        <v>1</v>
      </c>
      <c r="AC29" s="173">
        <v>1</v>
      </c>
      <c r="AD29" s="173">
        <v>1</v>
      </c>
      <c r="AE29" s="173">
        <v>1</v>
      </c>
      <c r="AF29" s="173">
        <v>1</v>
      </c>
    </row>
    <row r="30" spans="2:32" collapsed="1" x14ac:dyDescent="0.2">
      <c r="D30" s="9"/>
      <c r="E30" s="53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3"/>
    </row>
    <row r="31" spans="2:32" ht="15.75" x14ac:dyDescent="0.25">
      <c r="B31" s="18" t="s">
        <v>185</v>
      </c>
      <c r="C31" s="25"/>
      <c r="D31" s="10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</row>
    <row r="32" spans="2:32" ht="15.75" x14ac:dyDescent="0.25">
      <c r="B32" s="5" t="s">
        <v>13</v>
      </c>
      <c r="C32" s="8"/>
      <c r="D32" s="6" t="s">
        <v>18</v>
      </c>
      <c r="E32" s="6" t="s">
        <v>26</v>
      </c>
      <c r="F32" s="5">
        <v>2022</v>
      </c>
      <c r="G32" s="5">
        <v>2023</v>
      </c>
      <c r="H32" s="5">
        <v>2024</v>
      </c>
      <c r="I32" s="5">
        <v>2025</v>
      </c>
      <c r="J32" s="5">
        <v>2026</v>
      </c>
      <c r="K32" s="5">
        <v>2027</v>
      </c>
      <c r="L32" s="5">
        <v>2028</v>
      </c>
      <c r="M32" s="5">
        <v>2029</v>
      </c>
      <c r="N32" s="5">
        <v>2030</v>
      </c>
      <c r="O32" s="5">
        <v>2031</v>
      </c>
      <c r="P32" s="5">
        <v>2032</v>
      </c>
      <c r="Q32" s="5">
        <v>2033</v>
      </c>
      <c r="R32" s="5">
        <v>2034</v>
      </c>
      <c r="S32" s="5">
        <v>2035</v>
      </c>
      <c r="T32" s="5">
        <v>2036</v>
      </c>
      <c r="U32" s="5">
        <v>2037</v>
      </c>
      <c r="V32" s="5">
        <v>2038</v>
      </c>
      <c r="W32" s="5">
        <v>2039</v>
      </c>
      <c r="X32" s="5">
        <v>2040</v>
      </c>
      <c r="Y32" s="5">
        <v>2041</v>
      </c>
      <c r="Z32" s="5">
        <v>2042</v>
      </c>
      <c r="AA32" s="5">
        <v>2043</v>
      </c>
      <c r="AB32" s="5">
        <v>2044</v>
      </c>
      <c r="AC32" s="5">
        <v>2045</v>
      </c>
      <c r="AD32" s="5">
        <v>2046</v>
      </c>
      <c r="AE32" s="5">
        <v>2047</v>
      </c>
      <c r="AF32" s="5">
        <v>2048</v>
      </c>
    </row>
    <row r="33" spans="2:32" x14ac:dyDescent="0.2">
      <c r="B33" s="60" t="s">
        <v>14</v>
      </c>
      <c r="C33" s="129"/>
      <c r="D33" s="11" t="s">
        <v>24</v>
      </c>
      <c r="E33" s="19">
        <v>-1538109648.1959214</v>
      </c>
      <c r="F33" s="17">
        <v>-15286823.054772653</v>
      </c>
      <c r="G33" s="17">
        <v>-47353132.116797112</v>
      </c>
      <c r="H33" s="17">
        <v>-219043493.81132683</v>
      </c>
      <c r="I33" s="17">
        <v>-97642733.189283669</v>
      </c>
      <c r="J33" s="17">
        <v>-146991100.50189093</v>
      </c>
      <c r="K33" s="17">
        <v>-105914285.70715865</v>
      </c>
      <c r="L33" s="17">
        <v>-529639654.07404226</v>
      </c>
      <c r="M33" s="17">
        <v>-886853977.90000963</v>
      </c>
      <c r="N33" s="17">
        <v>-368827884.09931505</v>
      </c>
      <c r="O33" s="17">
        <v>-18270000.613181747</v>
      </c>
      <c r="P33" s="17">
        <v>0</v>
      </c>
      <c r="Q33" s="17">
        <v>0</v>
      </c>
      <c r="R33" s="17">
        <v>-7965554.3574630907</v>
      </c>
      <c r="S33" s="17">
        <v>-153512208.03481546</v>
      </c>
      <c r="T33" s="17">
        <v>-439253044.68949234</v>
      </c>
      <c r="U33" s="17">
        <v>-209136722.95259371</v>
      </c>
      <c r="V33" s="17">
        <v>-10540384.969143314</v>
      </c>
      <c r="W33" s="17">
        <v>0</v>
      </c>
      <c r="X33" s="17">
        <v>0</v>
      </c>
      <c r="Y33" s="17">
        <v>0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  <c r="AE33" s="17">
        <v>0</v>
      </c>
      <c r="AF33" s="17">
        <v>2208520215.0474758</v>
      </c>
    </row>
    <row r="34" spans="2:32" x14ac:dyDescent="0.2">
      <c r="B34" s="60" t="s">
        <v>15</v>
      </c>
      <c r="C34" s="129"/>
      <c r="D34" s="11" t="s">
        <v>24</v>
      </c>
      <c r="E34" s="19">
        <v>-1816185501.1416531</v>
      </c>
      <c r="F34" s="17">
        <v>-15286823.054772653</v>
      </c>
      <c r="G34" s="17">
        <v>-47353132.116797112</v>
      </c>
      <c r="H34" s="17">
        <v>-219043493.81132683</v>
      </c>
      <c r="I34" s="17">
        <v>-184667733.18928367</v>
      </c>
      <c r="J34" s="17">
        <v>-408066100.5018909</v>
      </c>
      <c r="K34" s="17">
        <v>-105914285.70715865</v>
      </c>
      <c r="L34" s="17">
        <v>-529639654.07404226</v>
      </c>
      <c r="M34" s="17">
        <v>-886853977.90000963</v>
      </c>
      <c r="N34" s="17">
        <v>-368827884.09931505</v>
      </c>
      <c r="O34" s="17">
        <v>-18270000.613181747</v>
      </c>
      <c r="P34" s="17">
        <v>0</v>
      </c>
      <c r="Q34" s="17">
        <v>0</v>
      </c>
      <c r="R34" s="17">
        <v>-7965554.3574630907</v>
      </c>
      <c r="S34" s="17">
        <v>-153512208.03481546</v>
      </c>
      <c r="T34" s="17">
        <v>-439253044.68949234</v>
      </c>
      <c r="U34" s="17">
        <v>-209136722.95259371</v>
      </c>
      <c r="V34" s="17">
        <v>-10540384.969143314</v>
      </c>
      <c r="W34" s="17">
        <v>0</v>
      </c>
      <c r="X34" s="17">
        <v>0</v>
      </c>
      <c r="Y34" s="17">
        <v>0</v>
      </c>
      <c r="Z34" s="17">
        <v>0</v>
      </c>
      <c r="AA34" s="17">
        <v>0</v>
      </c>
      <c r="AB34" s="17">
        <v>0</v>
      </c>
      <c r="AC34" s="17">
        <v>-67500000</v>
      </c>
      <c r="AD34" s="17">
        <v>-202500000</v>
      </c>
      <c r="AE34" s="17">
        <v>0</v>
      </c>
      <c r="AF34" s="17">
        <v>2478915207.347476</v>
      </c>
    </row>
    <row r="35" spans="2:32" collapsed="1" x14ac:dyDescent="0.2">
      <c r="D35" s="9"/>
      <c r="E35" s="57"/>
    </row>
    <row r="36" spans="2:32" ht="15.75" x14ac:dyDescent="0.25">
      <c r="B36" s="18" t="s">
        <v>110</v>
      </c>
      <c r="C36" s="25"/>
      <c r="D36" s="10"/>
      <c r="E36" s="10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</row>
    <row r="37" spans="2:32" ht="15.75" x14ac:dyDescent="0.25">
      <c r="B37" s="5" t="s">
        <v>13</v>
      </c>
      <c r="C37" s="8"/>
      <c r="D37" s="6" t="s">
        <v>18</v>
      </c>
      <c r="E37" s="6" t="s">
        <v>26</v>
      </c>
      <c r="F37" s="5">
        <v>2022</v>
      </c>
      <c r="G37" s="5">
        <v>2023</v>
      </c>
      <c r="H37" s="5">
        <v>2024</v>
      </c>
      <c r="I37" s="5">
        <v>2025</v>
      </c>
      <c r="J37" s="5">
        <v>2026</v>
      </c>
      <c r="K37" s="5">
        <v>2027</v>
      </c>
      <c r="L37" s="5">
        <v>2028</v>
      </c>
      <c r="M37" s="5">
        <v>2029</v>
      </c>
      <c r="N37" s="5">
        <v>2030</v>
      </c>
      <c r="O37" s="5">
        <v>2031</v>
      </c>
      <c r="P37" s="5">
        <v>2032</v>
      </c>
      <c r="Q37" s="5">
        <v>2033</v>
      </c>
      <c r="R37" s="5">
        <v>2034</v>
      </c>
      <c r="S37" s="5">
        <v>2035</v>
      </c>
      <c r="T37" s="5">
        <v>2036</v>
      </c>
      <c r="U37" s="5">
        <v>2037</v>
      </c>
      <c r="V37" s="5">
        <v>2038</v>
      </c>
      <c r="W37" s="5">
        <v>2039</v>
      </c>
      <c r="X37" s="5">
        <v>2040</v>
      </c>
      <c r="Y37" s="5">
        <v>2041</v>
      </c>
      <c r="Z37" s="5">
        <v>2042</v>
      </c>
      <c r="AA37" s="5">
        <v>2043</v>
      </c>
      <c r="AB37" s="5">
        <v>2044</v>
      </c>
      <c r="AC37" s="5">
        <v>2045</v>
      </c>
      <c r="AD37" s="5">
        <v>2046</v>
      </c>
      <c r="AE37" s="5">
        <v>2047</v>
      </c>
      <c r="AF37" s="5">
        <v>2048</v>
      </c>
    </row>
    <row r="38" spans="2:32" x14ac:dyDescent="0.2">
      <c r="B38" s="60" t="s">
        <v>14</v>
      </c>
      <c r="C38" s="24"/>
      <c r="D38" s="11" t="s">
        <v>24</v>
      </c>
      <c r="E38" s="19">
        <v>-166104185.45832196</v>
      </c>
      <c r="F38" s="17">
        <v>0</v>
      </c>
      <c r="G38" s="17">
        <v>0</v>
      </c>
      <c r="H38" s="17">
        <v>0</v>
      </c>
      <c r="I38" s="17">
        <v>0</v>
      </c>
      <c r="J38" s="17">
        <v>0</v>
      </c>
      <c r="K38" s="17">
        <v>0</v>
      </c>
      <c r="L38" s="17">
        <v>0</v>
      </c>
      <c r="M38" s="17">
        <v>0</v>
      </c>
      <c r="N38" s="17">
        <v>0</v>
      </c>
      <c r="O38" s="17">
        <v>-5468193.7478285599</v>
      </c>
      <c r="P38" s="17">
        <v>-21265197.908222176</v>
      </c>
      <c r="Q38" s="17">
        <v>-21265197.908222176</v>
      </c>
      <c r="R38" s="17">
        <v>-21265197.908222176</v>
      </c>
      <c r="S38" s="17">
        <v>-21265197.908222176</v>
      </c>
      <c r="T38" s="17">
        <v>-21265197.908222176</v>
      </c>
      <c r="U38" s="17">
        <v>-21265197.908222176</v>
      </c>
      <c r="V38" s="17">
        <v>-21265197.908222176</v>
      </c>
      <c r="W38" s="17">
        <v>-30378854.154603109</v>
      </c>
      <c r="X38" s="17">
        <v>-30378854.154603109</v>
      </c>
      <c r="Y38" s="17">
        <v>-30378854.154603109</v>
      </c>
      <c r="Z38" s="17">
        <v>-30378854.154603109</v>
      </c>
      <c r="AA38" s="17">
        <v>-30378854.154603109</v>
      </c>
      <c r="AB38" s="17">
        <v>-30378854.154603109</v>
      </c>
      <c r="AC38" s="17">
        <v>-30378854.154603109</v>
      </c>
      <c r="AD38" s="17">
        <v>-30378854.154603109</v>
      </c>
      <c r="AE38" s="17">
        <v>-30378854.154603109</v>
      </c>
      <c r="AF38" s="17">
        <v>-30378854.154603109</v>
      </c>
    </row>
    <row r="39" spans="2:32" x14ac:dyDescent="0.2">
      <c r="B39" s="60" t="s">
        <v>15</v>
      </c>
      <c r="C39" s="24"/>
      <c r="D39" s="11" t="s">
        <v>24</v>
      </c>
      <c r="E39" s="19">
        <v>-190173724.05336916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7">
        <v>-2500000</v>
      </c>
      <c r="L39" s="17">
        <v>-2500000</v>
      </c>
      <c r="M39" s="17">
        <v>-2500000</v>
      </c>
      <c r="N39" s="17">
        <v>-2500000</v>
      </c>
      <c r="O39" s="17">
        <v>-7968193.7478285599</v>
      </c>
      <c r="P39" s="17">
        <v>-23765197.908222176</v>
      </c>
      <c r="Q39" s="17">
        <v>-23765197.908222176</v>
      </c>
      <c r="R39" s="17">
        <v>-23765197.908222176</v>
      </c>
      <c r="S39" s="17">
        <v>-23765197.908222176</v>
      </c>
      <c r="T39" s="17">
        <v>-23765197.908222176</v>
      </c>
      <c r="U39" s="17">
        <v>-23765197.908222176</v>
      </c>
      <c r="V39" s="17">
        <v>-23765197.908222176</v>
      </c>
      <c r="W39" s="17">
        <v>-32878854.154603109</v>
      </c>
      <c r="X39" s="17">
        <v>-32878854.154603109</v>
      </c>
      <c r="Y39" s="17">
        <v>-32878854.154603109</v>
      </c>
      <c r="Z39" s="17">
        <v>-32878854.154603109</v>
      </c>
      <c r="AA39" s="17">
        <v>-32878854.154603109</v>
      </c>
      <c r="AB39" s="17">
        <v>-32878854.154603109</v>
      </c>
      <c r="AC39" s="17">
        <v>-32878854.154603109</v>
      </c>
      <c r="AD39" s="17">
        <v>-32878854.154603109</v>
      </c>
      <c r="AE39" s="17">
        <v>-32878854.154603109</v>
      </c>
      <c r="AF39" s="17">
        <v>-32878854.154603109</v>
      </c>
    </row>
    <row r="40" spans="2:32" x14ac:dyDescent="0.2">
      <c r="D40" s="9"/>
    </row>
    <row r="41" spans="2:32" x14ac:dyDescent="0.2">
      <c r="D41" s="9"/>
      <c r="E41" s="53"/>
      <c r="F41" s="53"/>
    </row>
    <row r="42" spans="2:32" ht="21" x14ac:dyDescent="0.35">
      <c r="B42" s="4" t="s">
        <v>50</v>
      </c>
      <c r="C42" s="27"/>
      <c r="D42" s="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</row>
    <row r="43" spans="2:32" x14ac:dyDescent="0.2">
      <c r="D43" s="9"/>
    </row>
    <row r="44" spans="2:32" ht="15.75" x14ac:dyDescent="0.25">
      <c r="B44" s="18" t="s">
        <v>59</v>
      </c>
      <c r="C44" s="25"/>
      <c r="D44" s="10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5" spans="2:32" ht="15.75" x14ac:dyDescent="0.25">
      <c r="B45" s="5" t="s">
        <v>13</v>
      </c>
      <c r="C45" s="8"/>
      <c r="D45" s="6" t="s">
        <v>18</v>
      </c>
      <c r="E45" s="6" t="s">
        <v>26</v>
      </c>
      <c r="F45" s="5">
        <v>2022</v>
      </c>
      <c r="G45" s="5">
        <v>2023</v>
      </c>
      <c r="H45" s="5">
        <v>2024</v>
      </c>
      <c r="I45" s="5">
        <v>2025</v>
      </c>
      <c r="J45" s="5">
        <v>2026</v>
      </c>
      <c r="K45" s="5">
        <v>2027</v>
      </c>
      <c r="L45" s="5">
        <v>2028</v>
      </c>
      <c r="M45" s="5">
        <v>2029</v>
      </c>
      <c r="N45" s="5">
        <v>2030</v>
      </c>
      <c r="O45" s="5">
        <v>2031</v>
      </c>
      <c r="P45" s="5">
        <v>2032</v>
      </c>
      <c r="Q45" s="5">
        <v>2033</v>
      </c>
      <c r="R45" s="5">
        <v>2034</v>
      </c>
      <c r="S45" s="5">
        <v>2035</v>
      </c>
      <c r="T45" s="5">
        <v>2036</v>
      </c>
      <c r="U45" s="5">
        <v>2037</v>
      </c>
      <c r="V45" s="5">
        <v>2038</v>
      </c>
      <c r="W45" s="5">
        <v>2039</v>
      </c>
      <c r="X45" s="5">
        <v>2040</v>
      </c>
      <c r="Y45" s="5">
        <v>2041</v>
      </c>
      <c r="Z45" s="5">
        <v>2042</v>
      </c>
      <c r="AA45" s="5">
        <v>2043</v>
      </c>
      <c r="AB45" s="5">
        <v>2044</v>
      </c>
      <c r="AC45" s="5">
        <v>2045</v>
      </c>
      <c r="AD45" s="5">
        <v>2046</v>
      </c>
      <c r="AE45" s="5">
        <v>2047</v>
      </c>
      <c r="AF45" s="5">
        <v>2048</v>
      </c>
    </row>
    <row r="46" spans="2:32" x14ac:dyDescent="0.2">
      <c r="B46" s="60" t="s">
        <v>14</v>
      </c>
      <c r="C46" s="24"/>
      <c r="D46" s="11" t="s">
        <v>24</v>
      </c>
      <c r="E46" s="19">
        <v>4271065.4468200505</v>
      </c>
      <c r="F46" s="17">
        <v>0</v>
      </c>
      <c r="G46" s="17">
        <v>0</v>
      </c>
      <c r="H46" s="17">
        <v>2165054.6531393765</v>
      </c>
      <c r="I46" s="17">
        <v>198324.43171942385</v>
      </c>
      <c r="J46" s="17">
        <v>199832.84848651104</v>
      </c>
      <c r="K46" s="17">
        <v>-301325.1119241541</v>
      </c>
      <c r="L46" s="17">
        <v>-83079.233635368713</v>
      </c>
      <c r="M46" s="17">
        <v>-454121.85576978716</v>
      </c>
      <c r="N46" s="17">
        <v>-3794614.1862859698</v>
      </c>
      <c r="O46" s="17">
        <v>-1057204.0853790571</v>
      </c>
      <c r="P46" s="17">
        <v>-490.31801309243986</v>
      </c>
      <c r="Q46" s="17">
        <v>-99074.971617503674</v>
      </c>
      <c r="R46" s="17">
        <v>6493493.7026363388</v>
      </c>
      <c r="S46" s="17">
        <v>6777651.6778762685</v>
      </c>
      <c r="T46" s="17">
        <v>-124513.36785098862</v>
      </c>
      <c r="U46" s="17">
        <v>-654.81553204035208</v>
      </c>
      <c r="V46" s="17">
        <v>-1691202.743925214</v>
      </c>
      <c r="W46" s="17">
        <v>-734.47743355708599</v>
      </c>
      <c r="X46" s="17">
        <v>-776.60041492467781</v>
      </c>
      <c r="Y46" s="17">
        <v>-821.33762126729391</v>
      </c>
      <c r="Z46" s="17">
        <v>-858.7861032594077</v>
      </c>
      <c r="AA46" s="17">
        <v>-914.78916207006841</v>
      </c>
      <c r="AB46" s="17">
        <v>-986.39391202385218</v>
      </c>
      <c r="AC46" s="17">
        <v>-1024.3298807168296</v>
      </c>
      <c r="AD46" s="17">
        <v>-1084.2287959644382</v>
      </c>
      <c r="AE46" s="17">
        <v>-1157.3852261999236</v>
      </c>
      <c r="AF46" s="17">
        <v>-1226.7397069796862</v>
      </c>
    </row>
    <row r="47" spans="2:32" x14ac:dyDescent="0.2">
      <c r="B47" s="60" t="s">
        <v>15</v>
      </c>
      <c r="C47" s="24"/>
      <c r="D47" s="11" t="s">
        <v>24</v>
      </c>
      <c r="E47" s="19">
        <v>7373664.9129695389</v>
      </c>
      <c r="F47" s="17">
        <v>0</v>
      </c>
      <c r="G47" s="17">
        <v>0</v>
      </c>
      <c r="H47" s="17">
        <v>2160516.1144701503</v>
      </c>
      <c r="I47" s="17">
        <v>165427.71952008441</v>
      </c>
      <c r="J47" s="17">
        <v>-214179.75619408698</v>
      </c>
      <c r="K47" s="17">
        <v>3201035.9583989317</v>
      </c>
      <c r="L47" s="17">
        <v>-168995.36404421946</v>
      </c>
      <c r="M47" s="17">
        <v>-908850.75669527159</v>
      </c>
      <c r="N47" s="17">
        <v>-3436489.4497847795</v>
      </c>
      <c r="O47" s="17">
        <v>111760.39450647659</v>
      </c>
      <c r="P47" s="17">
        <v>-374.25610399549316</v>
      </c>
      <c r="Q47" s="17">
        <v>-103145.59306903362</v>
      </c>
      <c r="R47" s="17">
        <v>6931923.7135583861</v>
      </c>
      <c r="S47" s="17">
        <v>7317932.7075079465</v>
      </c>
      <c r="T47" s="17">
        <v>-92858.529472269263</v>
      </c>
      <c r="U47" s="17">
        <v>-507.27151415331593</v>
      </c>
      <c r="V47" s="17">
        <v>-2007184.5044495435</v>
      </c>
      <c r="W47" s="17">
        <v>-568.43484807858022</v>
      </c>
      <c r="X47" s="17">
        <v>-600.46194504317384</v>
      </c>
      <c r="Y47" s="17">
        <v>-635.57515310117424</v>
      </c>
      <c r="Z47" s="17">
        <v>-663.57152109558467</v>
      </c>
      <c r="AA47" s="17">
        <v>-704.83034382081007</v>
      </c>
      <c r="AB47" s="17">
        <v>-761.07503346290719</v>
      </c>
      <c r="AC47" s="17">
        <v>-788.92049168318158</v>
      </c>
      <c r="AD47" s="17">
        <v>-835.4511751249006</v>
      </c>
      <c r="AE47" s="17">
        <v>-895.07096824579344</v>
      </c>
      <c r="AF47" s="17">
        <v>-951.21911220623474</v>
      </c>
    </row>
    <row r="48" spans="2:32" collapsed="1" x14ac:dyDescent="0.2">
      <c r="D48" s="9"/>
    </row>
    <row r="49" spans="2:32" ht="15.75" x14ac:dyDescent="0.25">
      <c r="B49" s="18" t="s">
        <v>92</v>
      </c>
      <c r="C49" s="25"/>
      <c r="D49" s="10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</row>
    <row r="50" spans="2:32" ht="15.75" x14ac:dyDescent="0.25">
      <c r="B50" s="5" t="s">
        <v>13</v>
      </c>
      <c r="C50" s="8"/>
      <c r="D50" s="6" t="s">
        <v>18</v>
      </c>
      <c r="E50" s="6" t="s">
        <v>26</v>
      </c>
      <c r="F50" s="5">
        <v>2022</v>
      </c>
      <c r="G50" s="5">
        <v>2023</v>
      </c>
      <c r="H50" s="5">
        <v>2024</v>
      </c>
      <c r="I50" s="5">
        <v>2025</v>
      </c>
      <c r="J50" s="5">
        <v>2026</v>
      </c>
      <c r="K50" s="5">
        <v>2027</v>
      </c>
      <c r="L50" s="5">
        <v>2028</v>
      </c>
      <c r="M50" s="5">
        <v>2029</v>
      </c>
      <c r="N50" s="5">
        <v>2030</v>
      </c>
      <c r="O50" s="5">
        <v>2031</v>
      </c>
      <c r="P50" s="5">
        <v>2032</v>
      </c>
      <c r="Q50" s="5">
        <v>2033</v>
      </c>
      <c r="R50" s="5">
        <v>2034</v>
      </c>
      <c r="S50" s="5">
        <v>2035</v>
      </c>
      <c r="T50" s="5">
        <v>2036</v>
      </c>
      <c r="U50" s="5">
        <v>2037</v>
      </c>
      <c r="V50" s="5">
        <v>2038</v>
      </c>
      <c r="W50" s="5">
        <v>2039</v>
      </c>
      <c r="X50" s="5">
        <v>2040</v>
      </c>
      <c r="Y50" s="5">
        <v>2041</v>
      </c>
      <c r="Z50" s="5">
        <v>2042</v>
      </c>
      <c r="AA50" s="5">
        <v>2043</v>
      </c>
      <c r="AB50" s="5">
        <v>2044</v>
      </c>
      <c r="AC50" s="5">
        <v>2045</v>
      </c>
      <c r="AD50" s="5">
        <v>2046</v>
      </c>
      <c r="AE50" s="5">
        <v>2047</v>
      </c>
      <c r="AF50" s="5">
        <v>2048</v>
      </c>
    </row>
    <row r="51" spans="2:32" x14ac:dyDescent="0.2">
      <c r="B51" s="60" t="s">
        <v>14</v>
      </c>
      <c r="C51" s="24"/>
      <c r="D51" s="11" t="s">
        <v>24</v>
      </c>
      <c r="E51" s="19">
        <v>187136656.9640398</v>
      </c>
      <c r="F51" s="17">
        <v>0</v>
      </c>
      <c r="G51" s="17">
        <v>0</v>
      </c>
      <c r="H51" s="17">
        <v>2762920.3820793601</v>
      </c>
      <c r="I51" s="17">
        <v>1397963.0353647997</v>
      </c>
      <c r="J51" s="17">
        <v>7174725.8348829485</v>
      </c>
      <c r="K51" s="17">
        <v>1620385.9630014943</v>
      </c>
      <c r="L51" s="17">
        <v>83268236.535844132</v>
      </c>
      <c r="M51" s="17">
        <v>-33598728.063732505</v>
      </c>
      <c r="N51" s="17">
        <v>12728133.360375369</v>
      </c>
      <c r="O51" s="17">
        <v>-37732588.835415661</v>
      </c>
      <c r="P51" s="17">
        <v>78734902.436389893</v>
      </c>
      <c r="Q51" s="17">
        <v>-5828883.4982345663</v>
      </c>
      <c r="R51" s="17">
        <v>-43086257.726266392</v>
      </c>
      <c r="S51" s="17">
        <v>24994615.396097958</v>
      </c>
      <c r="T51" s="17">
        <v>-20926750.194848992</v>
      </c>
      <c r="U51" s="17">
        <v>119033148.937576</v>
      </c>
      <c r="V51" s="17">
        <v>109309647.20049986</v>
      </c>
      <c r="W51" s="17">
        <v>-4058079.2259619534</v>
      </c>
      <c r="X51" s="17">
        <v>-7318628.0791471852</v>
      </c>
      <c r="Y51" s="17">
        <v>3847272.5221193489</v>
      </c>
      <c r="Z51" s="17">
        <v>38948722.222601786</v>
      </c>
      <c r="AA51" s="17">
        <v>41817011.051232457</v>
      </c>
      <c r="AB51" s="17">
        <v>122373973.94084173</v>
      </c>
      <c r="AC51" s="17">
        <v>6753670.3592382455</v>
      </c>
      <c r="AD51" s="17">
        <v>-14456161.857988507</v>
      </c>
      <c r="AE51" s="17">
        <v>-65080816.098768637</v>
      </c>
      <c r="AF51" s="17">
        <v>-2182803.114072497</v>
      </c>
    </row>
    <row r="52" spans="2:32" x14ac:dyDescent="0.2">
      <c r="B52" s="60" t="s">
        <v>15</v>
      </c>
      <c r="C52" s="24"/>
      <c r="D52" s="11" t="s">
        <v>24</v>
      </c>
      <c r="E52" s="19">
        <v>201492875.06073117</v>
      </c>
      <c r="F52" s="17">
        <v>0</v>
      </c>
      <c r="G52" s="17">
        <v>0</v>
      </c>
      <c r="H52" s="17">
        <v>3449212.7226502933</v>
      </c>
      <c r="I52" s="17">
        <v>1804654.3008086854</v>
      </c>
      <c r="J52" s="17">
        <v>20070342.620898448</v>
      </c>
      <c r="K52" s="17">
        <v>-7051552.0546639748</v>
      </c>
      <c r="L52" s="17">
        <v>83284351.719127044</v>
      </c>
      <c r="M52" s="17">
        <v>-25195734.313898444</v>
      </c>
      <c r="N52" s="17">
        <v>3730328.6965664346</v>
      </c>
      <c r="O52" s="17">
        <v>-36989598.062047347</v>
      </c>
      <c r="P52" s="17">
        <v>74733857.619110063</v>
      </c>
      <c r="Q52" s="17">
        <v>5796888.1577737164</v>
      </c>
      <c r="R52" s="17">
        <v>-46267999.23860693</v>
      </c>
      <c r="S52" s="17">
        <v>27353905.893131267</v>
      </c>
      <c r="T52" s="17">
        <v>-22318016.047713272</v>
      </c>
      <c r="U52" s="17">
        <v>104800131.45745715</v>
      </c>
      <c r="V52" s="17">
        <v>146233024.20047846</v>
      </c>
      <c r="W52" s="17">
        <v>-910926.22203322873</v>
      </c>
      <c r="X52" s="17">
        <v>-5557555.8421917958</v>
      </c>
      <c r="Y52" s="17">
        <v>-1099094.1502181171</v>
      </c>
      <c r="Z52" s="17">
        <v>38292946.006683648</v>
      </c>
      <c r="AA52" s="17">
        <v>44184360.098697297</v>
      </c>
      <c r="AB52" s="17">
        <v>117866384.48498861</v>
      </c>
      <c r="AC52" s="17">
        <v>3780496.0390906399</v>
      </c>
      <c r="AD52" s="17">
        <v>-15125088.820104631</v>
      </c>
      <c r="AE52" s="17">
        <v>-67137549.588525027</v>
      </c>
      <c r="AF52" s="17">
        <v>-1962733.5677805711</v>
      </c>
    </row>
    <row r="53" spans="2:32" collapsed="1" x14ac:dyDescent="0.2">
      <c r="D53" s="9"/>
    </row>
    <row r="54" spans="2:32" ht="15.75" x14ac:dyDescent="0.25">
      <c r="B54" s="18" t="s">
        <v>93</v>
      </c>
      <c r="C54" s="25"/>
      <c r="D54" s="1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</row>
    <row r="55" spans="2:32" ht="15.75" x14ac:dyDescent="0.25">
      <c r="B55" s="5" t="s">
        <v>13</v>
      </c>
      <c r="C55" s="8"/>
      <c r="D55" s="6" t="s">
        <v>18</v>
      </c>
      <c r="E55" s="6" t="s">
        <v>26</v>
      </c>
      <c r="F55" s="5">
        <v>2022</v>
      </c>
      <c r="G55" s="5">
        <v>2023</v>
      </c>
      <c r="H55" s="5">
        <v>2024</v>
      </c>
      <c r="I55" s="5">
        <v>2025</v>
      </c>
      <c r="J55" s="5">
        <v>2026</v>
      </c>
      <c r="K55" s="5">
        <v>2027</v>
      </c>
      <c r="L55" s="5">
        <v>2028</v>
      </c>
      <c r="M55" s="5">
        <v>2029</v>
      </c>
      <c r="N55" s="5">
        <v>2030</v>
      </c>
      <c r="O55" s="5">
        <v>2031</v>
      </c>
      <c r="P55" s="5">
        <v>2032</v>
      </c>
      <c r="Q55" s="5">
        <v>2033</v>
      </c>
      <c r="R55" s="5">
        <v>2034</v>
      </c>
      <c r="S55" s="5">
        <v>2035</v>
      </c>
      <c r="T55" s="5">
        <v>2036</v>
      </c>
      <c r="U55" s="5">
        <v>2037</v>
      </c>
      <c r="V55" s="5">
        <v>2038</v>
      </c>
      <c r="W55" s="5">
        <v>2039</v>
      </c>
      <c r="X55" s="5">
        <v>2040</v>
      </c>
      <c r="Y55" s="5">
        <v>2041</v>
      </c>
      <c r="Z55" s="5">
        <v>2042</v>
      </c>
      <c r="AA55" s="5">
        <v>2043</v>
      </c>
      <c r="AB55" s="5">
        <v>2044</v>
      </c>
      <c r="AC55" s="5">
        <v>2045</v>
      </c>
      <c r="AD55" s="5">
        <v>2046</v>
      </c>
      <c r="AE55" s="5">
        <v>2047</v>
      </c>
      <c r="AF55" s="5">
        <v>2048</v>
      </c>
    </row>
    <row r="56" spans="2:32" x14ac:dyDescent="0.2">
      <c r="B56" s="60" t="s">
        <v>14</v>
      </c>
      <c r="C56" s="24"/>
      <c r="D56" s="11" t="s">
        <v>24</v>
      </c>
      <c r="E56" s="19">
        <v>965739580.21393943</v>
      </c>
      <c r="F56" s="17">
        <v>0</v>
      </c>
      <c r="G56" s="17">
        <v>0</v>
      </c>
      <c r="H56" s="17">
        <v>-1121550.0479302502</v>
      </c>
      <c r="I56" s="17">
        <v>-4086962.9188730908</v>
      </c>
      <c r="J56" s="17">
        <v>-5910635.5862577008</v>
      </c>
      <c r="K56" s="17">
        <v>-3485875.2761472804</v>
      </c>
      <c r="L56" s="17">
        <v>-8622140.058563672</v>
      </c>
      <c r="M56" s="17">
        <v>5983647.9280968485</v>
      </c>
      <c r="N56" s="17">
        <v>-6221350.6048769206</v>
      </c>
      <c r="O56" s="17">
        <v>57093675.51203154</v>
      </c>
      <c r="P56" s="17">
        <v>71313540.904814661</v>
      </c>
      <c r="Q56" s="17">
        <v>100762922.97253914</v>
      </c>
      <c r="R56" s="17">
        <v>76887209.736569956</v>
      </c>
      <c r="S56" s="17">
        <v>79793441.432983711</v>
      </c>
      <c r="T56" s="17">
        <v>88765208.468171492</v>
      </c>
      <c r="U56" s="17">
        <v>133054209.2194992</v>
      </c>
      <c r="V56" s="17">
        <v>113459747.95443204</v>
      </c>
      <c r="W56" s="17">
        <v>167635991.52150398</v>
      </c>
      <c r="X56" s="17">
        <v>136112409.89875829</v>
      </c>
      <c r="Y56" s="17">
        <v>125895834.3958635</v>
      </c>
      <c r="Z56" s="17">
        <v>224766312.56089693</v>
      </c>
      <c r="AA56" s="17">
        <v>247381757.06850424</v>
      </c>
      <c r="AB56" s="17">
        <v>188560945.87472785</v>
      </c>
      <c r="AC56" s="17">
        <v>199409961.42991906</v>
      </c>
      <c r="AD56" s="17">
        <v>267089866.36482203</v>
      </c>
      <c r="AE56" s="17">
        <v>297534310.93944097</v>
      </c>
      <c r="AF56" s="17">
        <v>336407837.44804645</v>
      </c>
    </row>
    <row r="57" spans="2:32" x14ac:dyDescent="0.2">
      <c r="B57" s="60" t="s">
        <v>15</v>
      </c>
      <c r="C57" s="24"/>
      <c r="D57" s="11" t="s">
        <v>24</v>
      </c>
      <c r="E57" s="19">
        <v>915856901.42756736</v>
      </c>
      <c r="F57" s="17">
        <v>0</v>
      </c>
      <c r="G57" s="17">
        <v>0</v>
      </c>
      <c r="H57" s="17">
        <v>-2008152.3078463031</v>
      </c>
      <c r="I57" s="17">
        <v>-3867047.070155425</v>
      </c>
      <c r="J57" s="17">
        <v>-15693146.799826279</v>
      </c>
      <c r="K57" s="17">
        <v>-9999090.4822395295</v>
      </c>
      <c r="L57" s="17">
        <v>-16294294.360080559</v>
      </c>
      <c r="M57" s="17">
        <v>-3411410.0757770156</v>
      </c>
      <c r="N57" s="17">
        <v>-16542936.375374291</v>
      </c>
      <c r="O57" s="17">
        <v>59439957.754170761</v>
      </c>
      <c r="P57" s="17">
        <v>70568091.265735358</v>
      </c>
      <c r="Q57" s="17">
        <v>94386860.386188686</v>
      </c>
      <c r="R57" s="17">
        <v>70491698.730332181</v>
      </c>
      <c r="S57" s="17">
        <v>77168844.386040628</v>
      </c>
      <c r="T57" s="17">
        <v>86673279.305738702</v>
      </c>
      <c r="U57" s="17">
        <v>133998962.29384437</v>
      </c>
      <c r="V57" s="17">
        <v>111705639.08449323</v>
      </c>
      <c r="W57" s="17">
        <v>164596834.40027621</v>
      </c>
      <c r="X57" s="17">
        <v>131166333.20825955</v>
      </c>
      <c r="Y57" s="17">
        <v>119589494.50222397</v>
      </c>
      <c r="Z57" s="17">
        <v>221254047.58572263</v>
      </c>
      <c r="AA57" s="17">
        <v>242366106.96723562</v>
      </c>
      <c r="AB57" s="17">
        <v>186880029.75049216</v>
      </c>
      <c r="AC57" s="17">
        <v>197371167.05006626</v>
      </c>
      <c r="AD57" s="17">
        <v>263436882.43228972</v>
      </c>
      <c r="AE57" s="17">
        <v>294874558.54819602</v>
      </c>
      <c r="AF57" s="17">
        <v>333042171.22467893</v>
      </c>
    </row>
    <row r="58" spans="2:32" collapsed="1" x14ac:dyDescent="0.2">
      <c r="D58" s="9"/>
    </row>
    <row r="59" spans="2:32" ht="15.75" x14ac:dyDescent="0.25">
      <c r="B59" s="18" t="s">
        <v>94</v>
      </c>
      <c r="C59" s="25"/>
      <c r="D59" s="10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</row>
    <row r="60" spans="2:32" ht="15.75" x14ac:dyDescent="0.25">
      <c r="B60" s="5" t="s">
        <v>13</v>
      </c>
      <c r="C60" s="8"/>
      <c r="D60" s="6" t="s">
        <v>18</v>
      </c>
      <c r="E60" s="6" t="s">
        <v>26</v>
      </c>
      <c r="F60" s="5">
        <v>2022</v>
      </c>
      <c r="G60" s="5">
        <v>2023</v>
      </c>
      <c r="H60" s="5">
        <v>2024</v>
      </c>
      <c r="I60" s="5">
        <v>2025</v>
      </c>
      <c r="J60" s="5">
        <v>2026</v>
      </c>
      <c r="K60" s="5">
        <v>2027</v>
      </c>
      <c r="L60" s="5">
        <v>2028</v>
      </c>
      <c r="M60" s="5">
        <v>2029</v>
      </c>
      <c r="N60" s="5">
        <v>2030</v>
      </c>
      <c r="O60" s="5">
        <v>2031</v>
      </c>
      <c r="P60" s="5">
        <v>2032</v>
      </c>
      <c r="Q60" s="5">
        <v>2033</v>
      </c>
      <c r="R60" s="5">
        <v>2034</v>
      </c>
      <c r="S60" s="5">
        <v>2035</v>
      </c>
      <c r="T60" s="5">
        <v>2036</v>
      </c>
      <c r="U60" s="5">
        <v>2037</v>
      </c>
      <c r="V60" s="5">
        <v>2038</v>
      </c>
      <c r="W60" s="5">
        <v>2039</v>
      </c>
      <c r="X60" s="5">
        <v>2040</v>
      </c>
      <c r="Y60" s="5">
        <v>2041</v>
      </c>
      <c r="Z60" s="5">
        <v>2042</v>
      </c>
      <c r="AA60" s="5">
        <v>2043</v>
      </c>
      <c r="AB60" s="5">
        <v>2044</v>
      </c>
      <c r="AC60" s="5">
        <v>2045</v>
      </c>
      <c r="AD60" s="5">
        <v>2046</v>
      </c>
      <c r="AE60" s="5">
        <v>2047</v>
      </c>
      <c r="AF60" s="5">
        <v>2048</v>
      </c>
    </row>
    <row r="61" spans="2:32" x14ac:dyDescent="0.2">
      <c r="B61" s="60" t="s">
        <v>14</v>
      </c>
      <c r="C61" s="24"/>
      <c r="D61" s="11" t="s">
        <v>24</v>
      </c>
      <c r="E61" s="19">
        <v>5287455.2612541737</v>
      </c>
      <c r="F61" s="17">
        <v>0</v>
      </c>
      <c r="G61" s="17">
        <v>0</v>
      </c>
      <c r="H61" s="17">
        <v>2065992.6776568536</v>
      </c>
      <c r="I61" s="17">
        <v>-3283.4589683260024</v>
      </c>
      <c r="J61" s="17">
        <v>496189.91706061002</v>
      </c>
      <c r="K61" s="17">
        <v>-923315.14007149998</v>
      </c>
      <c r="L61" s="17">
        <v>-67648.189336165146</v>
      </c>
      <c r="M61" s="17">
        <v>-173255.21501934153</v>
      </c>
      <c r="N61" s="17">
        <v>-776264.10911494633</v>
      </c>
      <c r="O61" s="17">
        <v>4335266.1041654116</v>
      </c>
      <c r="P61" s="17">
        <v>470936.18987913581</v>
      </c>
      <c r="Q61" s="17">
        <v>-6800962.6843244201</v>
      </c>
      <c r="R61" s="17">
        <v>7968835.3878325904</v>
      </c>
      <c r="S61" s="17">
        <v>3187714.8915642919</v>
      </c>
      <c r="T61" s="17">
        <v>-1041880.6920878927</v>
      </c>
      <c r="U61" s="17">
        <v>-1981111.9538779429</v>
      </c>
      <c r="V61" s="17">
        <v>-9969322.9787719231</v>
      </c>
      <c r="W61" s="17">
        <v>178968.63563220704</v>
      </c>
      <c r="X61" s="17">
        <v>4454676.2828393551</v>
      </c>
      <c r="Y61" s="17">
        <v>-3068974.3957146676</v>
      </c>
      <c r="Z61" s="17">
        <v>-1208381.4142012503</v>
      </c>
      <c r="AA61" s="17">
        <v>9424577.7389810104</v>
      </c>
      <c r="AB61" s="17">
        <v>-1265595.0601306348</v>
      </c>
      <c r="AC61" s="17">
        <v>4314664.2428469285</v>
      </c>
      <c r="AD61" s="17">
        <v>255169.87626931272</v>
      </c>
      <c r="AE61" s="17">
        <v>3582145.4290134558</v>
      </c>
      <c r="AF61" s="17">
        <v>677742.76244138845</v>
      </c>
    </row>
    <row r="62" spans="2:32" x14ac:dyDescent="0.2">
      <c r="B62" s="60" t="s">
        <v>15</v>
      </c>
      <c r="C62" s="24"/>
      <c r="D62" s="11" t="s">
        <v>24</v>
      </c>
      <c r="E62" s="19">
        <v>7736728.8973277519</v>
      </c>
      <c r="F62" s="17">
        <v>0</v>
      </c>
      <c r="G62" s="17">
        <v>0</v>
      </c>
      <c r="H62" s="17">
        <v>2065504.6763088489</v>
      </c>
      <c r="I62" s="17">
        <v>-8352.3114149454614</v>
      </c>
      <c r="J62" s="17">
        <v>398964.84387299593</v>
      </c>
      <c r="K62" s="17">
        <v>1792942.2308467135</v>
      </c>
      <c r="L62" s="17">
        <v>-964810.94742642622</v>
      </c>
      <c r="M62" s="17">
        <v>1086882.4742778626</v>
      </c>
      <c r="N62" s="17">
        <v>-800942.64976918173</v>
      </c>
      <c r="O62" s="17">
        <v>4239078.1226102989</v>
      </c>
      <c r="P62" s="17">
        <v>479016.21004616679</v>
      </c>
      <c r="Q62" s="17">
        <v>-6760212.7277580397</v>
      </c>
      <c r="R62" s="17">
        <v>8438338.4402475972</v>
      </c>
      <c r="S62" s="17">
        <v>3424363.9268266587</v>
      </c>
      <c r="T62" s="17">
        <v>-676013.56638670096</v>
      </c>
      <c r="U62" s="17">
        <v>-1751457.0170679293</v>
      </c>
      <c r="V62" s="17">
        <v>-10009437.082645169</v>
      </c>
      <c r="W62" s="17">
        <v>177552.17790108465</v>
      </c>
      <c r="X62" s="17">
        <v>4347138.314654314</v>
      </c>
      <c r="Y62" s="17">
        <v>-3286152.5277894326</v>
      </c>
      <c r="Z62" s="17">
        <v>-1293249.4968554389</v>
      </c>
      <c r="AA62" s="17">
        <v>9341586.7783487253</v>
      </c>
      <c r="AB62" s="17">
        <v>-1309802.6548344041</v>
      </c>
      <c r="AC62" s="17">
        <v>4208313.4583853493</v>
      </c>
      <c r="AD62" s="17">
        <v>305618.93416989973</v>
      </c>
      <c r="AE62" s="17">
        <v>3582793.7647568099</v>
      </c>
      <c r="AF62" s="17">
        <v>695792.85082961421</v>
      </c>
    </row>
    <row r="63" spans="2:32" collapsed="1" x14ac:dyDescent="0.2">
      <c r="D63" s="9"/>
    </row>
    <row r="64" spans="2:32" ht="15.75" x14ac:dyDescent="0.25">
      <c r="B64" s="18" t="s">
        <v>95</v>
      </c>
      <c r="C64" s="25"/>
      <c r="D64" s="10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</row>
    <row r="65" spans="2:32" ht="15.75" x14ac:dyDescent="0.25">
      <c r="B65" s="5" t="s">
        <v>13</v>
      </c>
      <c r="C65" s="8"/>
      <c r="D65" s="6" t="s">
        <v>18</v>
      </c>
      <c r="E65" s="6" t="s">
        <v>26</v>
      </c>
      <c r="F65" s="5">
        <v>2022</v>
      </c>
      <c r="G65" s="5">
        <v>2023</v>
      </c>
      <c r="H65" s="5">
        <v>2024</v>
      </c>
      <c r="I65" s="5">
        <v>2025</v>
      </c>
      <c r="J65" s="5">
        <v>2026</v>
      </c>
      <c r="K65" s="5">
        <v>2027</v>
      </c>
      <c r="L65" s="5">
        <v>2028</v>
      </c>
      <c r="M65" s="5">
        <v>2029</v>
      </c>
      <c r="N65" s="5">
        <v>2030</v>
      </c>
      <c r="O65" s="5">
        <v>2031</v>
      </c>
      <c r="P65" s="5">
        <v>2032</v>
      </c>
      <c r="Q65" s="5">
        <v>2033</v>
      </c>
      <c r="R65" s="5">
        <v>2034</v>
      </c>
      <c r="S65" s="5">
        <v>2035</v>
      </c>
      <c r="T65" s="5">
        <v>2036</v>
      </c>
      <c r="U65" s="5">
        <v>2037</v>
      </c>
      <c r="V65" s="5">
        <v>2038</v>
      </c>
      <c r="W65" s="5">
        <v>2039</v>
      </c>
      <c r="X65" s="5">
        <v>2040</v>
      </c>
      <c r="Y65" s="5">
        <v>2041</v>
      </c>
      <c r="Z65" s="5">
        <v>2042</v>
      </c>
      <c r="AA65" s="5">
        <v>2043</v>
      </c>
      <c r="AB65" s="5">
        <v>2044</v>
      </c>
      <c r="AC65" s="5">
        <v>2045</v>
      </c>
      <c r="AD65" s="5">
        <v>2046</v>
      </c>
      <c r="AE65" s="5">
        <v>2047</v>
      </c>
      <c r="AF65" s="5">
        <v>2048</v>
      </c>
    </row>
    <row r="66" spans="2:32" x14ac:dyDescent="0.2">
      <c r="B66" s="60" t="s">
        <v>14</v>
      </c>
      <c r="C66" s="24"/>
      <c r="D66" s="11" t="s">
        <v>24</v>
      </c>
      <c r="E66" s="19">
        <v>1228289921.235929</v>
      </c>
      <c r="F66" s="17">
        <v>0</v>
      </c>
      <c r="G66" s="17">
        <v>0</v>
      </c>
      <c r="H66" s="17">
        <v>94004604.108146042</v>
      </c>
      <c r="I66" s="17">
        <v>122941445.13785559</v>
      </c>
      <c r="J66" s="17">
        <v>292971580.95593065</v>
      </c>
      <c r="K66" s="17">
        <v>18011073.435991019</v>
      </c>
      <c r="L66" s="17">
        <v>184476244.80092683</v>
      </c>
      <c r="M66" s="17">
        <v>133406781.80891919</v>
      </c>
      <c r="N66" s="17">
        <v>230947034.20006388</v>
      </c>
      <c r="O66" s="17">
        <v>-466717591.74464381</v>
      </c>
      <c r="P66" s="17">
        <v>1202068234.7331958</v>
      </c>
      <c r="Q66" s="17">
        <v>113233079.73448108</v>
      </c>
      <c r="R66" s="17">
        <v>-206053250.33408037</v>
      </c>
      <c r="S66" s="17">
        <v>135574044.83860883</v>
      </c>
      <c r="T66" s="17">
        <v>447259283.04081637</v>
      </c>
      <c r="U66" s="17">
        <v>-528094125.57119113</v>
      </c>
      <c r="V66" s="17">
        <v>-197081019.0536834</v>
      </c>
      <c r="W66" s="17">
        <v>-232283097.4650043</v>
      </c>
      <c r="X66" s="17">
        <v>889589717.29868793</v>
      </c>
      <c r="Y66" s="17">
        <v>105313537.65732914</v>
      </c>
      <c r="Z66" s="17">
        <v>-803442190.15743208</v>
      </c>
      <c r="AA66" s="17">
        <v>272274163.62395966</v>
      </c>
      <c r="AB66" s="17">
        <v>-79529694.197295159</v>
      </c>
      <c r="AC66" s="17">
        <v>47523655.665727183</v>
      </c>
      <c r="AD66" s="17">
        <v>177060616.56889394</v>
      </c>
      <c r="AE66" s="17">
        <v>50887882.655352585</v>
      </c>
      <c r="AF66" s="17">
        <v>12223093.712160777</v>
      </c>
    </row>
    <row r="67" spans="2:32" x14ac:dyDescent="0.2">
      <c r="B67" s="60" t="s">
        <v>15</v>
      </c>
      <c r="C67" s="24"/>
      <c r="D67" s="11" t="s">
        <v>24</v>
      </c>
      <c r="E67" s="19">
        <v>1452656625.2270577</v>
      </c>
      <c r="F67" s="17">
        <v>0</v>
      </c>
      <c r="G67" s="17">
        <v>0</v>
      </c>
      <c r="H67" s="17">
        <v>222334657.3320263</v>
      </c>
      <c r="I67" s="17">
        <v>100597445.57779923</v>
      </c>
      <c r="J67" s="17">
        <v>469149984.45950073</v>
      </c>
      <c r="K67" s="17">
        <v>-2130059.5462731123</v>
      </c>
      <c r="L67" s="17">
        <v>45759118.187563613</v>
      </c>
      <c r="M67" s="17">
        <v>312903691.97117341</v>
      </c>
      <c r="N67" s="17">
        <v>134159283.23902757</v>
      </c>
      <c r="O67" s="17">
        <v>-434516010.00542247</v>
      </c>
      <c r="P67" s="17">
        <v>1216523774.4354038</v>
      </c>
      <c r="Q67" s="17">
        <v>351082831.56479454</v>
      </c>
      <c r="R67" s="17">
        <v>-276951666.10882872</v>
      </c>
      <c r="S67" s="17">
        <v>22641180.693490922</v>
      </c>
      <c r="T67" s="17">
        <v>460161446.03842551</v>
      </c>
      <c r="U67" s="17">
        <v>-610314903.54371619</v>
      </c>
      <c r="V67" s="17">
        <v>-203288152.08727172</v>
      </c>
      <c r="W67" s="17">
        <v>-171735611.18350795</v>
      </c>
      <c r="X67" s="17">
        <v>891194133.54481173</v>
      </c>
      <c r="Y67" s="17">
        <v>120651298.70039228</v>
      </c>
      <c r="Z67" s="17">
        <v>-831022626.75169373</v>
      </c>
      <c r="AA67" s="17">
        <v>306041995.77735722</v>
      </c>
      <c r="AB67" s="17">
        <v>-92015974.371696204</v>
      </c>
      <c r="AC67" s="17">
        <v>46299327.212029122</v>
      </c>
      <c r="AD67" s="17">
        <v>160729362.6490137</v>
      </c>
      <c r="AE67" s="17">
        <v>37980057.648854561</v>
      </c>
      <c r="AF67" s="17">
        <v>14639127.485711176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theme="9"/>
  </sheetPr>
  <dimension ref="A1:AB68"/>
  <sheetViews>
    <sheetView workbookViewId="0"/>
  </sheetViews>
  <sheetFormatPr defaultRowHeight="15" x14ac:dyDescent="0.2"/>
  <cols>
    <col min="1" max="1" width="8.88671875" style="48"/>
    <col min="2" max="2" width="20.109375" customWidth="1"/>
    <col min="3" max="3" width="16.6640625" customWidth="1"/>
    <col min="4" max="4" width="18.5546875" customWidth="1"/>
    <col min="5" max="6" width="17.109375" customWidth="1"/>
    <col min="7" max="7" width="17.109375" style="15" customWidth="1"/>
    <col min="8" max="9" width="17.109375" customWidth="1"/>
    <col min="10" max="10" width="12.6640625" customWidth="1"/>
    <col min="11" max="11" width="13.33203125" customWidth="1"/>
    <col min="12" max="12" width="14.21875" customWidth="1"/>
    <col min="13" max="14" width="10.6640625" customWidth="1"/>
    <col min="15" max="15" width="12.6640625" bestFit="1" customWidth="1"/>
    <col min="16" max="16" width="10.6640625" customWidth="1"/>
    <col min="17" max="23" width="9.21875" customWidth="1"/>
    <col min="25" max="26" width="9.21875" customWidth="1"/>
  </cols>
  <sheetData>
    <row r="1" spans="1:11" ht="18" x14ac:dyDescent="0.25">
      <c r="A1" s="47" t="str">
        <f ca="1">MID(CELL("filename",A2),FIND("]",CELL("filename",A2))+1,256)</f>
        <v>R1 Interface and results</v>
      </c>
    </row>
    <row r="2" spans="1:11" x14ac:dyDescent="0.2">
      <c r="A2" s="48" t="s">
        <v>77</v>
      </c>
      <c r="H2" s="157"/>
    </row>
    <row r="3" spans="1:11" x14ac:dyDescent="0.2">
      <c r="F3" s="15"/>
    </row>
    <row r="4" spans="1:11" ht="24.95" customHeight="1" x14ac:dyDescent="0.35">
      <c r="B4" s="4" t="s">
        <v>61</v>
      </c>
      <c r="C4" s="4"/>
      <c r="D4" s="4"/>
      <c r="E4" s="27"/>
      <c r="F4" s="21"/>
      <c r="G4" s="21"/>
      <c r="H4" s="21"/>
    </row>
    <row r="5" spans="1:11" x14ac:dyDescent="0.2">
      <c r="E5" s="9"/>
      <c r="F5" s="15"/>
      <c r="H5" s="15"/>
    </row>
    <row r="6" spans="1:11" ht="15.75" x14ac:dyDescent="0.25">
      <c r="B6" s="41" t="s">
        <v>65</v>
      </c>
      <c r="C6" s="12"/>
      <c r="D6" s="12"/>
      <c r="E6" s="71"/>
      <c r="F6" s="80" t="str">
        <f t="array" ref="F6:H6">TRANSPOSE('I1 General Inputs'!I24:I26)</f>
        <v>S1</v>
      </c>
      <c r="G6" s="80" t="str">
        <v>S2</v>
      </c>
      <c r="H6" s="80" t="str">
        <v>S3</v>
      </c>
    </row>
    <row r="7" spans="1:11" ht="15.75" x14ac:dyDescent="0.25">
      <c r="B7" s="5" t="s">
        <v>5</v>
      </c>
      <c r="C7" s="5"/>
      <c r="D7" s="5"/>
      <c r="E7" s="6" t="s">
        <v>7</v>
      </c>
      <c r="F7" s="128" t="str">
        <f>'I1 General Inputs'!J24</f>
        <v>Step</v>
      </c>
      <c r="G7" s="128" t="str">
        <f>'I1 General Inputs'!J25</f>
        <v>Progressive</v>
      </c>
      <c r="H7" s="128" t="str">
        <f>'I1 General Inputs'!J26</f>
        <v>Hydrogen</v>
      </c>
    </row>
    <row r="8" spans="1:11" x14ac:dyDescent="0.2">
      <c r="B8" s="7" t="s">
        <v>42</v>
      </c>
      <c r="C8" s="7"/>
      <c r="D8" s="7"/>
      <c r="E8" s="11" t="s">
        <v>38</v>
      </c>
      <c r="F8" s="79">
        <v>5.5E-2</v>
      </c>
      <c r="G8" s="79">
        <f>DiscountRate_Baseline</f>
        <v>5.5E-2</v>
      </c>
      <c r="H8" s="79">
        <f>DiscountRate_Baseline</f>
        <v>5.5E-2</v>
      </c>
    </row>
    <row r="9" spans="1:11" x14ac:dyDescent="0.2">
      <c r="E9" s="9"/>
      <c r="F9" s="15"/>
      <c r="H9" s="15"/>
    </row>
    <row r="10" spans="1:11" ht="15.75" x14ac:dyDescent="0.25">
      <c r="B10" s="5" t="s">
        <v>48</v>
      </c>
      <c r="C10" s="5"/>
      <c r="D10" s="5"/>
      <c r="E10" s="6" t="s">
        <v>7</v>
      </c>
      <c r="F10" s="13" t="str">
        <f>$F$7</f>
        <v>Step</v>
      </c>
      <c r="G10" s="13" t="str">
        <f>$G$7</f>
        <v>Progressive</v>
      </c>
      <c r="H10" s="13" t="str">
        <f>$H$7</f>
        <v>Hydrogen</v>
      </c>
    </row>
    <row r="11" spans="1:11" x14ac:dyDescent="0.2">
      <c r="B11" s="63" t="str">
        <f>'I1 General Inputs'!B24</f>
        <v>Capital cost (network)</v>
      </c>
      <c r="C11" s="1"/>
      <c r="D11" s="1"/>
      <c r="E11" s="11" t="s">
        <v>60</v>
      </c>
      <c r="F11" s="83">
        <v>1</v>
      </c>
      <c r="G11" s="83">
        <f>CapitalCost_Baseline</f>
        <v>1</v>
      </c>
      <c r="H11" s="83">
        <f>CapitalCost_Baseline</f>
        <v>1</v>
      </c>
    </row>
    <row r="12" spans="1:11" x14ac:dyDescent="0.2">
      <c r="B12" s="63" t="str">
        <f>'I1 General Inputs'!B25</f>
        <v>Capital cost (battery)</v>
      </c>
      <c r="C12" s="1"/>
      <c r="D12" s="1"/>
      <c r="E12" s="11" t="s">
        <v>60</v>
      </c>
      <c r="F12" s="83">
        <v>1</v>
      </c>
      <c r="G12" s="83">
        <f>F12</f>
        <v>1</v>
      </c>
      <c r="H12" s="83">
        <f>F12</f>
        <v>1</v>
      </c>
      <c r="J12" s="89"/>
      <c r="K12" s="89"/>
    </row>
    <row r="13" spans="1:11" x14ac:dyDescent="0.2">
      <c r="B13" s="63" t="str">
        <f>'I1 General Inputs'!B26</f>
        <v>Operating expenditure</v>
      </c>
      <c r="C13" s="1"/>
      <c r="D13" s="1"/>
      <c r="E13" s="11" t="s">
        <v>60</v>
      </c>
      <c r="F13" s="83">
        <v>1</v>
      </c>
      <c r="G13" s="83">
        <v>1</v>
      </c>
      <c r="H13" s="83">
        <v>1</v>
      </c>
    </row>
    <row r="14" spans="1:11" x14ac:dyDescent="0.2">
      <c r="E14" s="9"/>
      <c r="F14" s="15"/>
      <c r="H14" s="15"/>
    </row>
    <row r="15" spans="1:11" ht="15.75" x14ac:dyDescent="0.25">
      <c r="B15" s="5" t="s">
        <v>66</v>
      </c>
      <c r="C15" s="5"/>
      <c r="D15" s="5"/>
      <c r="E15" s="6" t="s">
        <v>7</v>
      </c>
      <c r="F15" s="13" t="str">
        <f>$F$7</f>
        <v>Step</v>
      </c>
      <c r="G15" s="13" t="str">
        <f>$G$7</f>
        <v>Progressive</v>
      </c>
      <c r="H15" s="13" t="str">
        <f>$H$7</f>
        <v>Hydrogen</v>
      </c>
    </row>
    <row r="16" spans="1:11" x14ac:dyDescent="0.2">
      <c r="B16" s="63" t="str">
        <f>'I1 General Inputs'!B31</f>
        <v>Avoided involuntary load shedding</v>
      </c>
      <c r="C16" s="1"/>
      <c r="D16" s="1"/>
      <c r="E16" s="11" t="s">
        <v>60</v>
      </c>
      <c r="F16" s="83">
        <v>1</v>
      </c>
      <c r="G16" s="83">
        <v>1</v>
      </c>
      <c r="H16" s="83">
        <v>1</v>
      </c>
    </row>
    <row r="17" spans="2:28" x14ac:dyDescent="0.2">
      <c r="B17" s="63" t="str">
        <f>'I1 General Inputs'!B32</f>
        <v>Avoided unrelated TNSP expenditure</v>
      </c>
      <c r="C17" s="1"/>
      <c r="D17" s="1"/>
      <c r="E17" s="11" t="s">
        <v>60</v>
      </c>
      <c r="F17" s="83">
        <v>1</v>
      </c>
      <c r="G17" s="83">
        <v>1</v>
      </c>
      <c r="H17" s="83">
        <v>1</v>
      </c>
    </row>
    <row r="18" spans="2:28" x14ac:dyDescent="0.2">
      <c r="B18" s="63" t="str">
        <f>'I1 General Inputs'!B33</f>
        <v xml:space="preserve">Avoided fuel consumption from generation dispatch </v>
      </c>
      <c r="C18" s="1"/>
      <c r="D18" s="1"/>
      <c r="E18" s="11" t="s">
        <v>60</v>
      </c>
      <c r="F18" s="83">
        <v>1</v>
      </c>
      <c r="G18" s="83">
        <v>1</v>
      </c>
      <c r="H18" s="83">
        <v>1</v>
      </c>
    </row>
    <row r="19" spans="2:28" x14ac:dyDescent="0.2">
      <c r="B19" s="63" t="str">
        <f>'I1 General Inputs'!B34</f>
        <v xml:space="preserve">Avoided voluntary load curtailment </v>
      </c>
      <c r="C19" s="1"/>
      <c r="D19" s="1"/>
      <c r="E19" s="11" t="s">
        <v>60</v>
      </c>
      <c r="F19" s="83">
        <v>1</v>
      </c>
      <c r="G19" s="83">
        <v>1</v>
      </c>
      <c r="H19" s="83">
        <v>1</v>
      </c>
    </row>
    <row r="20" spans="2:28" x14ac:dyDescent="0.2">
      <c r="B20" s="63" t="str">
        <f>'I1 General Inputs'!B35</f>
        <v>Avoided costs for non RIT-T proponent parties</v>
      </c>
      <c r="C20" s="1"/>
      <c r="D20" s="1"/>
      <c r="E20" s="11" t="s">
        <v>60</v>
      </c>
      <c r="F20" s="83">
        <v>1</v>
      </c>
      <c r="G20" s="83">
        <v>1</v>
      </c>
      <c r="H20" s="83">
        <v>1</v>
      </c>
    </row>
    <row r="22" spans="2:28" ht="15.75" x14ac:dyDescent="0.25">
      <c r="B22" s="5" t="s">
        <v>73</v>
      </c>
      <c r="C22" s="5"/>
      <c r="D22" s="5"/>
      <c r="E22" s="6" t="s">
        <v>7</v>
      </c>
      <c r="F22" s="13" t="str">
        <f>$F$7</f>
        <v>Step</v>
      </c>
      <c r="G22" s="13" t="str">
        <f>$G$7</f>
        <v>Progressive</v>
      </c>
      <c r="H22" s="13" t="str">
        <f>$H$7</f>
        <v>Hydrogen</v>
      </c>
    </row>
    <row r="23" spans="2:28" x14ac:dyDescent="0.2">
      <c r="B23" s="63" t="s">
        <v>72</v>
      </c>
      <c r="C23" s="63"/>
      <c r="D23" s="63"/>
      <c r="E23" s="11" t="s">
        <v>74</v>
      </c>
      <c r="F23" s="130">
        <f>(1-$G$23)*(0.52/0.7)</f>
        <v>0.52</v>
      </c>
      <c r="G23" s="83">
        <v>0.3</v>
      </c>
      <c r="H23" s="130">
        <f>(1-$G$23)*(0.18/0.7)</f>
        <v>0.18000000000000002</v>
      </c>
    </row>
    <row r="26" spans="2:28" ht="21" x14ac:dyDescent="0.35">
      <c r="B26" s="27" t="s">
        <v>44</v>
      </c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</row>
    <row r="27" spans="2:28" x14ac:dyDescent="0.2">
      <c r="G27"/>
    </row>
    <row r="28" spans="2:28" ht="15.75" x14ac:dyDescent="0.25">
      <c r="B28" s="3" t="s">
        <v>84</v>
      </c>
      <c r="C28" s="16" t="str">
        <f t="shared" ref="C28:E29" si="0">F6</f>
        <v>S1</v>
      </c>
      <c r="D28" s="16" t="str">
        <f t="shared" si="0"/>
        <v>S2</v>
      </c>
      <c r="E28" s="16" t="str">
        <f t="shared" si="0"/>
        <v>S3</v>
      </c>
      <c r="F28" s="16"/>
      <c r="G28" s="10"/>
      <c r="I28" s="25" t="s">
        <v>44</v>
      </c>
      <c r="J28" s="10"/>
      <c r="K28" s="10"/>
      <c r="L28" s="10"/>
      <c r="M28" s="10"/>
      <c r="N28" s="10"/>
    </row>
    <row r="29" spans="2:28" ht="15.75" x14ac:dyDescent="0.25">
      <c r="B29" s="8" t="s">
        <v>76</v>
      </c>
      <c r="C29" s="13" t="str">
        <f t="shared" si="0"/>
        <v>Step</v>
      </c>
      <c r="D29" s="13" t="str">
        <f t="shared" si="0"/>
        <v>Progressive</v>
      </c>
      <c r="E29" s="13" t="str">
        <f t="shared" si="0"/>
        <v>Hydrogen</v>
      </c>
      <c r="F29" s="13" t="s">
        <v>80</v>
      </c>
      <c r="G29" s="6" t="s">
        <v>33</v>
      </c>
    </row>
    <row r="30" spans="2:28" x14ac:dyDescent="0.2">
      <c r="B30" s="14" t="str">
        <f>'I1 General Inputs'!B15</f>
        <v>Option 1</v>
      </c>
      <c r="C30" s="94">
        <f>'S1'!E27/1000000</f>
        <v>883.74426998258605</v>
      </c>
      <c r="D30" s="94">
        <f>'S2'!E27/1000000</f>
        <v>-169.34183373687677</v>
      </c>
      <c r="E30" s="94">
        <f>'S3'!E27/1000000</f>
        <v>1543.1465288769834</v>
      </c>
      <c r="F30" s="94">
        <f>Weighted!E15/1000000</f>
        <v>686.5108454677387</v>
      </c>
      <c r="G30" s="20">
        <f>IF($F30&gt;0,(IF($F30=0,"",RANK($F30,$F$30:$F$33,0))),IF($F30=0,"",(IF($F30=0,"",RANK($F30,$F$30:$F$33,0)))-(COUNTIF($F$30:$F$33,0))))</f>
        <v>1</v>
      </c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</row>
    <row r="31" spans="2:28" x14ac:dyDescent="0.2">
      <c r="B31" s="14" t="str">
        <f>'I1 General Inputs'!B16</f>
        <v>Option 2</v>
      </c>
      <c r="C31" s="170">
        <f>'S1'!E28/1000000</f>
        <v>788.54895376627837</v>
      </c>
      <c r="D31" s="94">
        <f>'S2'!E28/1000000</f>
        <v>-360.86503104187256</v>
      </c>
      <c r="E31" s="94">
        <f>'S3'!E28/1000000</f>
        <v>1538.7312426929377</v>
      </c>
      <c r="F31" s="94">
        <f>Weighted!E16/1000000</f>
        <v>578.75757033063189</v>
      </c>
      <c r="G31" s="20">
        <f>IF($F31&gt;0,(IF($F31=0,"",RANK($F31,$F$30:$F$33,0))),IF($F31=0,"",(IF($F31=0,"",RANK($F31,$F$30:$F$33,0)))-(COUNTIF($F$30:$F$33,0))))</f>
        <v>2</v>
      </c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</row>
    <row r="32" spans="2:28" x14ac:dyDescent="0.2">
      <c r="D32" s="135"/>
      <c r="E32" s="171"/>
      <c r="F32" s="135"/>
      <c r="G32" s="48"/>
      <c r="H32" s="89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</row>
    <row r="33" spans="2:28" x14ac:dyDescent="0.2">
      <c r="B33" s="14" t="s">
        <v>210</v>
      </c>
      <c r="C33" s="14"/>
      <c r="D33" s="94">
        <f>MAX(C30:F31)</f>
        <v>1543.1465288769834</v>
      </c>
      <c r="E33" s="159"/>
      <c r="F33" s="135"/>
      <c r="G33" s="48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</row>
    <row r="34" spans="2:28" x14ac:dyDescent="0.2">
      <c r="B34" s="14" t="s">
        <v>211</v>
      </c>
      <c r="C34" s="14"/>
      <c r="D34" s="94">
        <f>MIN(C30:F31)</f>
        <v>-360.86503104187256</v>
      </c>
      <c r="G34"/>
    </row>
    <row r="35" spans="2:28" x14ac:dyDescent="0.2">
      <c r="B35" s="14" t="s">
        <v>212</v>
      </c>
      <c r="C35" s="14"/>
      <c r="D35" s="94">
        <f>F30-F31</f>
        <v>107.75327513710681</v>
      </c>
    </row>
    <row r="40" spans="2:28" x14ac:dyDescent="0.2">
      <c r="G40"/>
      <c r="H40" s="53"/>
    </row>
    <row r="41" spans="2:28" x14ac:dyDescent="0.2">
      <c r="G41"/>
      <c r="H41" s="53"/>
    </row>
    <row r="42" spans="2:28" x14ac:dyDescent="0.2">
      <c r="G42" s="53"/>
      <c r="H42" s="53"/>
    </row>
    <row r="43" spans="2:28" x14ac:dyDescent="0.2">
      <c r="G43" s="53"/>
    </row>
    <row r="45" spans="2:28" ht="15.75" x14ac:dyDescent="0.25">
      <c r="B45" s="3" t="s">
        <v>85</v>
      </c>
      <c r="C45" s="3"/>
      <c r="D45" s="10"/>
      <c r="E45" s="16"/>
      <c r="F45" s="10"/>
      <c r="I45" s="75" t="s">
        <v>197</v>
      </c>
      <c r="J45" s="12"/>
      <c r="K45" s="12"/>
      <c r="L45" s="12"/>
      <c r="M45" s="12"/>
      <c r="N45" s="12"/>
      <c r="O45" s="12"/>
      <c r="P45" s="12"/>
      <c r="Q45" s="12"/>
    </row>
    <row r="46" spans="2:28" ht="31.5" x14ac:dyDescent="0.2">
      <c r="B46" s="54" t="s">
        <v>36</v>
      </c>
      <c r="C46" s="84" t="s">
        <v>90</v>
      </c>
      <c r="D46" s="84" t="s">
        <v>91</v>
      </c>
      <c r="E46" s="84" t="str">
        <f>+'S1'!E26</f>
        <v>NPV</v>
      </c>
      <c r="F46" s="49" t="s">
        <v>33</v>
      </c>
    </row>
    <row r="47" spans="2:28" x14ac:dyDescent="0.2">
      <c r="B47" s="14" t="str">
        <f>B30</f>
        <v>Option 1</v>
      </c>
      <c r="C47" s="94">
        <f>Weighted!E20/1000000</f>
        <v>2390.7246791219827</v>
      </c>
      <c r="D47" s="94">
        <f>Weighted!E25/1000000</f>
        <v>-1704.2138336542432</v>
      </c>
      <c r="E47" s="94">
        <f>Weighted!E15</f>
        <v>686510845.46773875</v>
      </c>
      <c r="F47" s="20">
        <f>IF($E47&gt;0,(IF($E47=0,"",RANK($E47,$E$45:$E$48,0))),IF($E47=0,"",(IF($E47=0,"",RANK($E47,$E$45:$E$48,0)))-(COUNTIF($E$45:$E$48,0))))</f>
        <v>1</v>
      </c>
    </row>
    <row r="48" spans="2:28" x14ac:dyDescent="0.2">
      <c r="B48" s="14" t="str">
        <f>B31</f>
        <v>Option 2</v>
      </c>
      <c r="C48" s="94">
        <f>Weighted!E21/1000000</f>
        <v>2585.1167955256537</v>
      </c>
      <c r="D48" s="94">
        <f>Weighted!E26/1000000</f>
        <v>-2006.3592251950217</v>
      </c>
      <c r="E48" s="94">
        <f>Weighted!E16</f>
        <v>578757570.33063185</v>
      </c>
      <c r="F48" s="20">
        <f>IF($E48&gt;0,(IF($E48=0,"",RANK($E48,$E$45:$E$48,0))),IF($E48=0,"",(IF($E48=0,"",RANK($E48,$E$45:$E$48,0)))-(COUNTIF($E$45:$E$48,0))))</f>
        <v>2</v>
      </c>
    </row>
    <row r="49" spans="2:9" x14ac:dyDescent="0.2">
      <c r="G49"/>
    </row>
    <row r="50" spans="2:9" x14ac:dyDescent="0.2">
      <c r="B50" s="43"/>
      <c r="C50" s="43"/>
      <c r="D50" s="43"/>
      <c r="E50" s="43"/>
      <c r="F50" s="52"/>
      <c r="G50" s="52"/>
      <c r="H50" s="52"/>
    </row>
    <row r="51" spans="2:9" x14ac:dyDescent="0.2">
      <c r="B51" s="43"/>
      <c r="C51" s="43"/>
      <c r="D51" s="43"/>
      <c r="E51" s="43"/>
      <c r="F51" s="52"/>
      <c r="G51" s="52"/>
      <c r="H51" s="52"/>
    </row>
    <row r="52" spans="2:9" x14ac:dyDescent="0.2">
      <c r="B52" s="43"/>
      <c r="C52" s="43"/>
      <c r="D52" s="43"/>
      <c r="E52" s="43"/>
      <c r="F52" s="52"/>
      <c r="G52" s="52"/>
      <c r="H52" s="52"/>
    </row>
    <row r="53" spans="2:9" x14ac:dyDescent="0.2">
      <c r="B53" s="43"/>
      <c r="C53" s="43"/>
      <c r="D53" s="43"/>
      <c r="E53" s="43"/>
      <c r="F53" s="52"/>
      <c r="G53" s="52"/>
      <c r="H53" s="52"/>
    </row>
    <row r="54" spans="2:9" x14ac:dyDescent="0.2">
      <c r="B54" s="43"/>
      <c r="C54" s="43"/>
      <c r="D54" s="43"/>
      <c r="E54" s="43"/>
      <c r="F54" s="52"/>
      <c r="G54" s="52"/>
      <c r="H54" s="52"/>
    </row>
    <row r="55" spans="2:9" x14ac:dyDescent="0.2">
      <c r="B55" s="43"/>
      <c r="C55" s="43"/>
      <c r="D55" s="43"/>
      <c r="E55" s="43"/>
      <c r="F55" s="52"/>
      <c r="G55" s="52"/>
      <c r="H55" s="52"/>
    </row>
    <row r="56" spans="2:9" x14ac:dyDescent="0.2">
      <c r="B56" s="43"/>
      <c r="C56" s="43"/>
      <c r="D56" s="43"/>
      <c r="E56" s="43"/>
      <c r="F56" s="52"/>
      <c r="G56" s="52"/>
      <c r="H56" s="52"/>
    </row>
    <row r="63" spans="2:9" x14ac:dyDescent="0.2">
      <c r="B63" s="48"/>
      <c r="C63" s="48"/>
      <c r="D63" s="48"/>
      <c r="E63" s="48"/>
      <c r="F63" s="48"/>
      <c r="G63" s="48"/>
      <c r="H63" s="48"/>
      <c r="I63" s="48"/>
    </row>
    <row r="64" spans="2:9" x14ac:dyDescent="0.2">
      <c r="B64" s="48"/>
      <c r="C64" s="48"/>
      <c r="D64" s="48"/>
      <c r="E64" s="48"/>
      <c r="F64" s="48"/>
      <c r="G64" s="48"/>
      <c r="H64" s="48"/>
      <c r="I64" s="48"/>
    </row>
    <row r="65" spans="2:9" x14ac:dyDescent="0.2">
      <c r="B65" s="48"/>
      <c r="C65" s="48"/>
      <c r="D65" s="48"/>
      <c r="E65" s="48"/>
      <c r="F65" s="48"/>
      <c r="G65" s="48"/>
      <c r="H65" s="48"/>
      <c r="I65" s="48"/>
    </row>
    <row r="66" spans="2:9" x14ac:dyDescent="0.2">
      <c r="B66" s="48"/>
      <c r="C66" s="48"/>
      <c r="D66" s="48"/>
      <c r="E66" s="48"/>
      <c r="F66" s="48"/>
      <c r="G66" s="48"/>
      <c r="H66" s="48"/>
      <c r="I66" s="48"/>
    </row>
    <row r="67" spans="2:9" x14ac:dyDescent="0.2">
      <c r="B67" s="48"/>
      <c r="C67" s="48"/>
      <c r="D67" s="48"/>
      <c r="E67" s="48"/>
      <c r="F67" s="48"/>
      <c r="G67" s="48"/>
      <c r="H67" s="48"/>
      <c r="I67" s="48"/>
    </row>
    <row r="68" spans="2:9" x14ac:dyDescent="0.2">
      <c r="B68" s="48"/>
      <c r="C68" s="48"/>
      <c r="D68" s="48"/>
      <c r="E68" s="48"/>
      <c r="F68" s="48"/>
      <c r="G68" s="48"/>
      <c r="H68" s="48"/>
      <c r="I68" s="48"/>
    </row>
  </sheetData>
  <conditionalFormatting sqref="G8">
    <cfRule type="cellIs" dxfId="5" priority="24" operator="greaterThan">
      <formula>$H$8</formula>
    </cfRule>
  </conditionalFormatting>
  <conditionalFormatting sqref="G11:G12">
    <cfRule type="cellIs" dxfId="4" priority="2" operator="greaterThan">
      <formula>$H$11</formula>
    </cfRule>
  </conditionalFormatting>
  <conditionalFormatting sqref="G13">
    <cfRule type="cellIs" dxfId="3" priority="17" operator="greaterThan">
      <formula>$H$13</formula>
    </cfRule>
  </conditionalFormatting>
  <conditionalFormatting sqref="H8">
    <cfRule type="cellIs" dxfId="2" priority="25" operator="lessThan">
      <formula>$G$8</formula>
    </cfRule>
  </conditionalFormatting>
  <conditionalFormatting sqref="H11:H13">
    <cfRule type="cellIs" dxfId="1" priority="1" operator="lessThan">
      <formula>$G$11</formula>
    </cfRule>
  </conditionalFormatting>
  <dataValidations disablePrompts="1" count="1">
    <dataValidation type="list" allowBlank="1" showInputMessage="1" showErrorMessage="1" sqref="F50:H56" xr:uid="{00000000-0002-0000-0100-000002000000}">
      <formula1>#REF!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8B467-05A2-4F56-8F74-45428F0D19F2}">
  <sheetPr codeName="Sheet14">
    <tabColor theme="9"/>
  </sheetPr>
  <dimension ref="A1:AQ140"/>
  <sheetViews>
    <sheetView workbookViewId="0">
      <selection activeCell="A3" sqref="A3"/>
    </sheetView>
  </sheetViews>
  <sheetFormatPr defaultColWidth="9.21875" defaultRowHeight="12.75" x14ac:dyDescent="0.2"/>
  <cols>
    <col min="1" max="2" width="9.21875" style="96"/>
    <col min="3" max="3" width="12.109375" style="96" bestFit="1" customWidth="1"/>
    <col min="4" max="4" width="10.6640625" style="96" bestFit="1" customWidth="1"/>
    <col min="5" max="5" width="9.33203125" style="96" bestFit="1" customWidth="1"/>
    <col min="6" max="6" width="10.5546875" style="96" bestFit="1" customWidth="1"/>
    <col min="7" max="7" width="9.33203125" style="96" bestFit="1" customWidth="1"/>
    <col min="8" max="8" width="10.5546875" style="96" bestFit="1" customWidth="1"/>
    <col min="9" max="10" width="9.33203125" style="96" bestFit="1" customWidth="1"/>
    <col min="11" max="12" width="9.21875" style="96"/>
    <col min="13" max="13" width="11.109375" style="96" bestFit="1" customWidth="1"/>
    <col min="14" max="14" width="10.6640625" style="96" bestFit="1" customWidth="1"/>
    <col min="15" max="20" width="9.33203125" style="96" bestFit="1" customWidth="1"/>
    <col min="21" max="22" width="9.21875" style="96"/>
    <col min="23" max="23" width="11.109375" style="96" bestFit="1" customWidth="1"/>
    <col min="24" max="24" width="10.6640625" style="96" bestFit="1" customWidth="1"/>
    <col min="25" max="25" width="9.33203125" style="96" bestFit="1" customWidth="1"/>
    <col min="26" max="26" width="10.5546875" style="96" bestFit="1" customWidth="1"/>
    <col min="27" max="27" width="9.33203125" style="96" bestFit="1" customWidth="1"/>
    <col min="28" max="28" width="10.5546875" style="96" bestFit="1" customWidth="1"/>
    <col min="29" max="30" width="9.33203125" style="96" bestFit="1" customWidth="1"/>
    <col min="31" max="32" width="9.21875" style="96"/>
    <col min="33" max="33" width="11.109375" style="96" bestFit="1" customWidth="1"/>
    <col min="34" max="34" width="10.21875" style="96" customWidth="1"/>
    <col min="35" max="35" width="10.6640625" style="96" bestFit="1" customWidth="1"/>
    <col min="36" max="38" width="9.33203125" style="96" bestFit="1" customWidth="1"/>
    <col min="39" max="40" width="10.6640625" style="96" bestFit="1" customWidth="1"/>
    <col min="41" max="41" width="9.77734375" style="96" bestFit="1" customWidth="1"/>
    <col min="42" max="16384" width="9.21875" style="96"/>
  </cols>
  <sheetData>
    <row r="1" spans="1:40" x14ac:dyDescent="0.2">
      <c r="A1" s="95" t="str">
        <f ca="1">MID(CELL("filename",A2),FIND("]",CELL("filename",A2))+1,256)</f>
        <v>R2 Charts</v>
      </c>
    </row>
    <row r="2" spans="1:40" x14ac:dyDescent="0.2">
      <c r="A2" s="97" t="s">
        <v>79</v>
      </c>
    </row>
    <row r="5" spans="1:40" x14ac:dyDescent="0.2">
      <c r="B5" s="136" t="s">
        <v>78</v>
      </c>
      <c r="C5" s="136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AH5" s="137"/>
      <c r="AI5" s="137"/>
      <c r="AJ5" s="137"/>
      <c r="AK5" s="137"/>
      <c r="AL5" s="137"/>
      <c r="AM5" s="137"/>
      <c r="AN5" s="137"/>
    </row>
    <row r="7" spans="1:40" x14ac:dyDescent="0.2">
      <c r="B7" s="138" t="str">
        <f>'I1 General Inputs'!J24</f>
        <v>Step</v>
      </c>
      <c r="C7" s="139" t="s">
        <v>81</v>
      </c>
      <c r="D7" s="140"/>
      <c r="E7" s="140"/>
      <c r="F7" s="140"/>
      <c r="G7" s="140"/>
      <c r="H7" s="140"/>
      <c r="I7" s="140"/>
      <c r="J7" s="140"/>
      <c r="L7" s="138" t="str">
        <f>'I1 General Inputs'!J25</f>
        <v>Progressive</v>
      </c>
      <c r="M7" s="139" t="s">
        <v>81</v>
      </c>
      <c r="N7" s="140"/>
      <c r="O7" s="140"/>
      <c r="P7" s="140"/>
      <c r="Q7" s="140"/>
      <c r="R7" s="140"/>
      <c r="S7" s="140"/>
      <c r="T7" s="140"/>
      <c r="V7" s="138" t="str">
        <f>'I1 General Inputs'!J26</f>
        <v>Hydrogen</v>
      </c>
      <c r="W7" s="139" t="s">
        <v>81</v>
      </c>
      <c r="X7" s="140"/>
      <c r="Y7" s="140"/>
      <c r="Z7" s="140"/>
      <c r="AA7" s="140"/>
      <c r="AB7" s="140"/>
      <c r="AC7" s="140"/>
      <c r="AD7" s="140"/>
      <c r="AF7" s="138" t="s">
        <v>80</v>
      </c>
      <c r="AG7" s="139" t="s">
        <v>81</v>
      </c>
      <c r="AH7" s="139"/>
      <c r="AI7" s="140"/>
      <c r="AJ7" s="140"/>
      <c r="AK7" s="140"/>
      <c r="AL7" s="140"/>
      <c r="AM7" s="140"/>
      <c r="AN7" s="140"/>
    </row>
    <row r="26" spans="2:43" x14ac:dyDescent="0.2">
      <c r="J26" s="146"/>
      <c r="T26" s="146"/>
      <c r="AD26" s="146"/>
      <c r="AN26" s="146"/>
    </row>
    <row r="27" spans="2:43" x14ac:dyDescent="0.2">
      <c r="J27" s="154"/>
      <c r="T27" s="154"/>
      <c r="AD27" s="161"/>
      <c r="AN27" s="154"/>
    </row>
    <row r="28" spans="2:43" x14ac:dyDescent="0.2">
      <c r="B28" s="138" t="str">
        <f>B7</f>
        <v>Step</v>
      </c>
      <c r="C28" s="139" t="s">
        <v>82</v>
      </c>
      <c r="D28" s="140"/>
      <c r="E28" s="140"/>
      <c r="F28" s="140"/>
      <c r="G28" s="140"/>
      <c r="H28" s="140"/>
      <c r="I28" s="140"/>
      <c r="J28" s="140"/>
      <c r="L28" s="138" t="str">
        <f>L7</f>
        <v>Progressive</v>
      </c>
      <c r="M28" s="139" t="s">
        <v>82</v>
      </c>
      <c r="N28" s="140"/>
      <c r="O28" s="140"/>
      <c r="P28" s="140"/>
      <c r="Q28" s="140"/>
      <c r="R28" s="140"/>
      <c r="S28" s="140"/>
      <c r="T28" s="140"/>
      <c r="V28" s="138" t="str">
        <f>V7</f>
        <v>Hydrogen</v>
      </c>
      <c r="W28" s="139" t="s">
        <v>82</v>
      </c>
      <c r="X28" s="140"/>
      <c r="Y28" s="140"/>
      <c r="Z28" s="140"/>
      <c r="AA28" s="140"/>
      <c r="AB28" s="140"/>
      <c r="AC28" s="140"/>
      <c r="AD28" s="140"/>
      <c r="AF28" s="138" t="str">
        <f>AF7</f>
        <v>Weighted</v>
      </c>
      <c r="AG28" s="139" t="s">
        <v>82</v>
      </c>
      <c r="AH28" s="139"/>
      <c r="AI28" s="140"/>
      <c r="AJ28" s="140"/>
      <c r="AK28" s="140"/>
      <c r="AL28" s="140"/>
      <c r="AM28" s="140"/>
      <c r="AN28" s="140"/>
    </row>
    <row r="29" spans="2:43" x14ac:dyDescent="0.2">
      <c r="J29" s="154"/>
    </row>
    <row r="30" spans="2:43" x14ac:dyDescent="0.2">
      <c r="B30" s="141" t="s">
        <v>36</v>
      </c>
      <c r="C30" s="143" t="s">
        <v>153</v>
      </c>
      <c r="D30" s="143" t="s">
        <v>154</v>
      </c>
      <c r="E30" s="143" t="s">
        <v>155</v>
      </c>
      <c r="F30" s="143" t="s">
        <v>156</v>
      </c>
      <c r="G30" s="143" t="s">
        <v>157</v>
      </c>
      <c r="H30" s="143" t="s">
        <v>94</v>
      </c>
      <c r="I30" s="143" t="s">
        <v>158</v>
      </c>
      <c r="J30" s="143" t="s">
        <v>27</v>
      </c>
      <c r="K30" s="98"/>
      <c r="L30" s="141" t="s">
        <v>36</v>
      </c>
      <c r="M30" s="142" t="str">
        <f>$C$30</f>
        <v>Transmission capex</v>
      </c>
      <c r="N30" s="142" t="str">
        <f>$D$30</f>
        <v>Transmission opex</v>
      </c>
      <c r="O30" s="142" t="str">
        <f>$E$30</f>
        <v>Avoided unserved energy</v>
      </c>
      <c r="P30" s="142" t="str">
        <f>$F$30</f>
        <v>Avoided REZ transmission capex</v>
      </c>
      <c r="Q30" s="142" t="str">
        <f>$G$30</f>
        <v>Avoided fuel costs</v>
      </c>
      <c r="R30" s="142" t="str">
        <f>$H$30</f>
        <v xml:space="preserve">Avoided voluntary load curtailment </v>
      </c>
      <c r="S30" s="142" t="str">
        <f>$I$30</f>
        <v>Avoided generation/storage costs (excl. fuel costs)</v>
      </c>
      <c r="T30" s="142" t="s">
        <v>27</v>
      </c>
      <c r="V30" s="141" t="s">
        <v>36</v>
      </c>
      <c r="W30" s="142" t="str">
        <f>$C$30</f>
        <v>Transmission capex</v>
      </c>
      <c r="X30" s="142" t="str">
        <f>$D$30</f>
        <v>Transmission opex</v>
      </c>
      <c r="Y30" s="142" t="str">
        <f>$E$30</f>
        <v>Avoided unserved energy</v>
      </c>
      <c r="Z30" s="142" t="str">
        <f>$F$30</f>
        <v>Avoided REZ transmission capex</v>
      </c>
      <c r="AA30" s="142" t="str">
        <f>$G$30</f>
        <v>Avoided fuel costs</v>
      </c>
      <c r="AB30" s="142" t="str">
        <f>$H$30</f>
        <v xml:space="preserve">Avoided voluntary load curtailment </v>
      </c>
      <c r="AC30" s="142" t="str">
        <f>$I$30</f>
        <v>Avoided generation/storage costs (excl. fuel costs)</v>
      </c>
      <c r="AD30" s="142" t="s">
        <v>27</v>
      </c>
      <c r="AF30" s="141" t="s">
        <v>36</v>
      </c>
      <c r="AG30" s="142" t="str">
        <f>$C$30</f>
        <v>Transmission capex</v>
      </c>
      <c r="AH30" s="142" t="str">
        <f>$D$30</f>
        <v>Transmission opex</v>
      </c>
      <c r="AI30" s="142" t="str">
        <f>$E$30</f>
        <v>Avoided unserved energy</v>
      </c>
      <c r="AJ30" s="142" t="str">
        <f>$F$30</f>
        <v>Avoided REZ transmission capex</v>
      </c>
      <c r="AK30" s="142" t="str">
        <f>$G$30</f>
        <v>Avoided fuel costs</v>
      </c>
      <c r="AL30" s="142" t="str">
        <f>$H$30</f>
        <v xml:space="preserve">Avoided voluntary load curtailment </v>
      </c>
      <c r="AM30" s="142" t="str">
        <f>$I$30</f>
        <v>Avoided generation/storage costs (excl. fuel costs)</v>
      </c>
      <c r="AN30" s="142" t="s">
        <v>27</v>
      </c>
    </row>
    <row r="31" spans="2:43" x14ac:dyDescent="0.2">
      <c r="B31" s="99" t="s">
        <v>187</v>
      </c>
      <c r="C31" s="100">
        <f>'S1'!E84/1000000</f>
        <v>-1718.395560351659</v>
      </c>
      <c r="D31" s="100">
        <f>'S1'!E89/1000000</f>
        <v>-193.22391458383683</v>
      </c>
      <c r="E31" s="100">
        <f>'S1'!E97/1000000</f>
        <v>2.1133541989719768</v>
      </c>
      <c r="F31" s="100">
        <f>'S1'!E102/1000000</f>
        <v>203.98967510608901</v>
      </c>
      <c r="G31" s="100">
        <f>'S1'!E107/1000000</f>
        <v>1299.6020501531636</v>
      </c>
      <c r="H31" s="100">
        <f>'S1'!E112/1000000</f>
        <v>-5.692145024477985</v>
      </c>
      <c r="I31" s="100">
        <f>'S1'!E117/1000000</f>
        <v>1295.3508104843352</v>
      </c>
      <c r="J31" s="100">
        <f>SUM(C31:I31)</f>
        <v>883.74426998258593</v>
      </c>
      <c r="K31" s="144"/>
      <c r="L31" s="99" t="str">
        <f>$B$31</f>
        <v>Option 1 VNI West (via Kerang)</v>
      </c>
      <c r="M31" s="100">
        <f>'S2'!E84/1000000</f>
        <v>-1048.6339416790588</v>
      </c>
      <c r="N31" s="100">
        <f>'S2'!E89/1000000</f>
        <v>-92.153991384741559</v>
      </c>
      <c r="O31" s="100">
        <f>'S2'!E97/1000000</f>
        <v>18.58957072876002</v>
      </c>
      <c r="P31" s="100">
        <f>'S2'!E102/1000000</f>
        <v>138.16015274383551</v>
      </c>
      <c r="Q31" s="100">
        <f>'S2'!E107/1000000</f>
        <v>291.90661953242653</v>
      </c>
      <c r="R31" s="100">
        <f>'S2'!E112/1000000</f>
        <v>12.739079218962999</v>
      </c>
      <c r="S31" s="100">
        <f>'S2'!E117/1000000</f>
        <v>510.05067710293901</v>
      </c>
      <c r="T31" s="100">
        <f>SUM(M31:S31)</f>
        <v>-169.34183373687637</v>
      </c>
      <c r="U31" s="144"/>
      <c r="V31" s="99" t="str">
        <f>$B$31</f>
        <v>Option 1 VNI West (via Kerang)</v>
      </c>
      <c r="W31" s="100">
        <f>'S3'!E84/1000000</f>
        <v>-1833.0765239407849</v>
      </c>
      <c r="X31" s="100">
        <f>'S3'!E89/1000000</f>
        <v>-211.00862477391289</v>
      </c>
      <c r="Y31" s="100">
        <f>'S3'!E97/1000000</f>
        <v>-13.359721973741008</v>
      </c>
      <c r="Z31" s="100">
        <f>'S3'!E102/1000000</f>
        <v>220.07766714290483</v>
      </c>
      <c r="AA31" s="100">
        <f>'S3'!E107/1000000</f>
        <v>1124.3029348587017</v>
      </c>
      <c r="AB31" s="100">
        <f>'S3'!E112/1000000</f>
        <v>24.586927268299036</v>
      </c>
      <c r="AC31" s="100">
        <f>'S3'!E117/1000000</f>
        <v>2231.6238702955161</v>
      </c>
      <c r="AD31" s="100">
        <f>SUM(W31:AC31)</f>
        <v>1543.1465288769828</v>
      </c>
      <c r="AE31" s="144"/>
      <c r="AF31" s="99" t="str">
        <f>$B$31</f>
        <v>Option 1 VNI West (via Kerang)</v>
      </c>
      <c r="AG31" s="100">
        <f>Weighted!E33/1000000</f>
        <v>-1538.1096481959214</v>
      </c>
      <c r="AH31" s="100">
        <f>Weighted!E38/1000000</f>
        <v>-166.10418545832195</v>
      </c>
      <c r="AI31" s="100">
        <f>Weighted!E46/1000000</f>
        <v>4.2710654468200504</v>
      </c>
      <c r="AJ31" s="100">
        <f>Weighted!E51/1000000</f>
        <v>187.13665696403982</v>
      </c>
      <c r="AK31" s="100">
        <f>Weighted!E56/1000000</f>
        <v>965.73958021393946</v>
      </c>
      <c r="AL31" s="100">
        <f>Weighted!E61/1000000</f>
        <v>5.2874552612541734</v>
      </c>
      <c r="AM31" s="100">
        <f>Weighted!E66/1000000</f>
        <v>1228.2899212359291</v>
      </c>
      <c r="AN31" s="100">
        <f>SUM(AG31:AM31)</f>
        <v>686.51084546773916</v>
      </c>
      <c r="AO31" s="145"/>
      <c r="AP31" s="146"/>
      <c r="AQ31" s="146"/>
    </row>
    <row r="32" spans="2:43" x14ac:dyDescent="0.2">
      <c r="B32" s="99" t="s">
        <v>188</v>
      </c>
      <c r="C32" s="100">
        <f>'S1'!E85/1000000</f>
        <v>-1996.4714132973907</v>
      </c>
      <c r="D32" s="100">
        <f>'S1'!E90/1000000</f>
        <v>-217.29345317888405</v>
      </c>
      <c r="E32" s="100">
        <f>'S1'!E98/1000000</f>
        <v>9.0683926083450004</v>
      </c>
      <c r="F32" s="100">
        <f>'S1'!E103/1000000</f>
        <v>212.6415718598488</v>
      </c>
      <c r="G32" s="100">
        <f>'S1'!E108/1000000</f>
        <v>1241.3247487153044</v>
      </c>
      <c r="H32" s="100">
        <f>'S1'!E113/1000000</f>
        <v>-4.0334812759920027</v>
      </c>
      <c r="I32" s="100">
        <f>'S1'!E118/1000000</f>
        <v>1543.3125883350463</v>
      </c>
      <c r="J32" s="100">
        <f>SUM(C32:I32)</f>
        <v>788.54895376627792</v>
      </c>
      <c r="K32" s="144"/>
      <c r="L32" s="99" t="str">
        <f>$B$32</f>
        <v>Option 2 VTL + VNI West (via Kerang)</v>
      </c>
      <c r="M32" s="100">
        <f>'S2'!E85/1000000</f>
        <v>-1326.7097946247902</v>
      </c>
      <c r="N32" s="100">
        <f>'S2'!E90/1000000</f>
        <v>-116.22352997978875</v>
      </c>
      <c r="O32" s="100">
        <f>'S2'!E98/1000000</f>
        <v>19.53440413907401</v>
      </c>
      <c r="P32" s="100">
        <f>'S2'!E103/1000000</f>
        <v>163.60897915854542</v>
      </c>
      <c r="Q32" s="100">
        <f>'S2'!E108/1000000</f>
        <v>280.08357377576726</v>
      </c>
      <c r="R32" s="100">
        <f>'S2'!E113/1000000</f>
        <v>16.864438926984032</v>
      </c>
      <c r="S32" s="100">
        <f>'S2'!E118/1000000</f>
        <v>601.97689756233513</v>
      </c>
      <c r="T32" s="100">
        <f>SUM(M32:S32)</f>
        <v>-360.86503104187307</v>
      </c>
      <c r="U32" s="144"/>
      <c r="V32" s="99" t="str">
        <f>$B$32</f>
        <v>Option 2 VTL + VNI West (via Kerang)</v>
      </c>
      <c r="W32" s="100">
        <f>'S3'!E85/1000000</f>
        <v>-2111.1523768865159</v>
      </c>
      <c r="X32" s="100">
        <f>'S3'!E90/1000000</f>
        <v>-235.07816336896011</v>
      </c>
      <c r="Y32" s="100">
        <f>'S3'!E98/1000000</f>
        <v>-17.790113806067023</v>
      </c>
      <c r="Z32" s="100">
        <f>'S3'!E103/1000000</f>
        <v>232.42535525581204</v>
      </c>
      <c r="AA32" s="100">
        <f>'S3'!E108/1000000</f>
        <v>1035.2386664604385</v>
      </c>
      <c r="AB32" s="100">
        <f>'S3'!E113/1000000</f>
        <v>26.526708237491015</v>
      </c>
      <c r="AC32" s="100">
        <f>'S3'!E118/1000000</f>
        <v>2608.5611668007386</v>
      </c>
      <c r="AD32" s="100">
        <f>SUM(W32:AC32)</f>
        <v>1538.731242692937</v>
      </c>
      <c r="AE32" s="144"/>
      <c r="AF32" s="99" t="str">
        <f>$B$32</f>
        <v>Option 2 VTL + VNI West (via Kerang)</v>
      </c>
      <c r="AG32" s="100">
        <f>Weighted!E34/1000000</f>
        <v>-1816.185501141653</v>
      </c>
      <c r="AH32" s="100">
        <f>Weighted!E39/1000000</f>
        <v>-190.17372405336917</v>
      </c>
      <c r="AI32" s="100">
        <f>Weighted!E47/1000000</f>
        <v>7.3736649129695389</v>
      </c>
      <c r="AJ32" s="100">
        <f>Weighted!E52/1000000</f>
        <v>201.49287506073117</v>
      </c>
      <c r="AK32" s="100">
        <f>Weighted!E57/1000000</f>
        <v>915.85690142756732</v>
      </c>
      <c r="AL32" s="100">
        <f>Weighted!E62/1000000</f>
        <v>7.7367288973277519</v>
      </c>
      <c r="AM32" s="100">
        <f>Weighted!E67/1000000</f>
        <v>1452.6566252270577</v>
      </c>
      <c r="AN32" s="100">
        <f>SUM(AG32:AM32)</f>
        <v>578.75757033063144</v>
      </c>
      <c r="AO32" s="145"/>
    </row>
    <row r="34" spans="10:40" x14ac:dyDescent="0.2">
      <c r="J34" s="146"/>
      <c r="T34" s="146"/>
      <c r="AD34" s="146"/>
      <c r="AN34" s="146"/>
    </row>
    <row r="35" spans="10:40" x14ac:dyDescent="0.2">
      <c r="J35" s="146"/>
      <c r="T35" s="146"/>
      <c r="AD35" s="146"/>
      <c r="AN35" s="146"/>
    </row>
    <row r="37" spans="10:40" x14ac:dyDescent="0.2">
      <c r="J37" s="146"/>
      <c r="T37" s="146"/>
      <c r="AD37" s="146"/>
      <c r="AN37" s="146"/>
    </row>
    <row r="38" spans="10:40" x14ac:dyDescent="0.2">
      <c r="J38" s="146"/>
      <c r="T38" s="146"/>
      <c r="AD38" s="146"/>
      <c r="AN38" s="146"/>
    </row>
    <row r="55" spans="2:30" x14ac:dyDescent="0.2">
      <c r="B55" s="138" t="s">
        <v>98</v>
      </c>
      <c r="C55" s="139" t="s">
        <v>147</v>
      </c>
      <c r="D55" s="140"/>
      <c r="E55" s="140"/>
      <c r="F55" s="140"/>
      <c r="G55" s="140"/>
      <c r="H55" s="140"/>
      <c r="I55" s="140"/>
      <c r="J55" s="140"/>
      <c r="L55" s="138" t="s">
        <v>97</v>
      </c>
      <c r="M55" s="139" t="s">
        <v>147</v>
      </c>
      <c r="N55" s="140"/>
      <c r="O55" s="140"/>
      <c r="P55" s="140"/>
      <c r="Q55" s="140"/>
      <c r="R55" s="140"/>
      <c r="S55" s="140"/>
      <c r="T55" s="140"/>
      <c r="V55" s="138" t="s">
        <v>99</v>
      </c>
      <c r="W55" s="139" t="s">
        <v>147</v>
      </c>
      <c r="X55" s="140"/>
      <c r="Y55" s="140"/>
      <c r="Z55" s="140"/>
      <c r="AA55" s="140"/>
      <c r="AB55" s="140"/>
      <c r="AC55" s="140"/>
      <c r="AD55" s="140"/>
    </row>
    <row r="77" spans="2:25" x14ac:dyDescent="0.2">
      <c r="B77" s="147" t="s">
        <v>148</v>
      </c>
      <c r="C77" s="148"/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</row>
    <row r="79" spans="2:25" x14ac:dyDescent="0.2">
      <c r="B79" s="143" t="s">
        <v>27</v>
      </c>
      <c r="C79" s="149" t="s">
        <v>149</v>
      </c>
    </row>
    <row r="80" spans="2:25" x14ac:dyDescent="0.2">
      <c r="B80" s="99" t="str">
        <f>$B$31</f>
        <v>Option 1 VNI West (via Kerang)</v>
      </c>
      <c r="C80" s="150">
        <f>Weighted!E15/1000000</f>
        <v>686.5108454677387</v>
      </c>
      <c r="D80" s="146"/>
      <c r="E80" s="146"/>
      <c r="F80" s="98"/>
    </row>
    <row r="81" spans="2:20" x14ac:dyDescent="0.2">
      <c r="B81" s="99" t="str">
        <f>$B$32</f>
        <v>Option 2 VTL + VNI West (via Kerang)</v>
      </c>
      <c r="C81" s="150">
        <f>Weighted!E16/1000000</f>
        <v>578.75757033063189</v>
      </c>
      <c r="D81" s="146"/>
    </row>
    <row r="84" spans="2:20" x14ac:dyDescent="0.2">
      <c r="B84" s="149" t="s">
        <v>152</v>
      </c>
      <c r="C84" s="149"/>
      <c r="D84" s="149" t="s">
        <v>27</v>
      </c>
      <c r="J84" s="149" t="s">
        <v>190</v>
      </c>
      <c r="K84" s="149"/>
      <c r="L84" s="142" t="s">
        <v>189</v>
      </c>
      <c r="R84" s="149" t="s">
        <v>190</v>
      </c>
      <c r="S84" s="149"/>
      <c r="T84" s="142" t="s">
        <v>159</v>
      </c>
    </row>
    <row r="85" spans="2:20" x14ac:dyDescent="0.2">
      <c r="B85" s="178" t="s">
        <v>150</v>
      </c>
      <c r="C85" s="99" t="str">
        <f>$B$31</f>
        <v>Option 1 VNI West (via Kerang)</v>
      </c>
      <c r="D85" s="151">
        <v>292.26945068791173</v>
      </c>
      <c r="E85" s="146"/>
      <c r="F85" s="154"/>
      <c r="G85" s="154"/>
      <c r="J85" s="178" t="s">
        <v>191</v>
      </c>
      <c r="K85" s="99" t="str">
        <f>$B$31</f>
        <v>Option 1 VNI West (via Kerang)</v>
      </c>
      <c r="L85" s="158">
        <v>225.07795100896263</v>
      </c>
      <c r="M85" s="146"/>
      <c r="Q85" s="160"/>
      <c r="R85" s="178" t="s">
        <v>193</v>
      </c>
      <c r="S85" s="99" t="str">
        <f>$B$31</f>
        <v>Option 1 VNI West (via Kerang)</v>
      </c>
      <c r="T85" s="158">
        <v>686.5108454677387</v>
      </c>
    </row>
    <row r="86" spans="2:20" x14ac:dyDescent="0.2">
      <c r="B86" s="178"/>
      <c r="C86" s="99" t="str">
        <f>$B$32</f>
        <v>Option 2 VTL + VNI West (via Kerang)</v>
      </c>
      <c r="D86" s="151">
        <v>203.29811520924579</v>
      </c>
      <c r="F86" s="146"/>
      <c r="G86" s="154"/>
      <c r="J86" s="178"/>
      <c r="K86" s="99" t="str">
        <f>$B$32</f>
        <v>Option 2 VTL + VNI West (via Kerang)</v>
      </c>
      <c r="L86" s="158">
        <v>118.26296383940181</v>
      </c>
      <c r="M86" s="146"/>
      <c r="Q86" s="160"/>
      <c r="R86" s="178"/>
      <c r="S86" s="99" t="str">
        <f>$B$32</f>
        <v>Option 2 VTL + VNI West (via Kerang)</v>
      </c>
      <c r="T86" s="158">
        <v>494.39652647936572</v>
      </c>
    </row>
    <row r="87" spans="2:20" x14ac:dyDescent="0.2">
      <c r="B87" s="178" t="s">
        <v>151</v>
      </c>
      <c r="C87" s="99" t="str">
        <f>$B$31</f>
        <v>Option 1 VNI West (via Kerang)</v>
      </c>
      <c r="D87" s="151">
        <v>1963.2813753196831</v>
      </c>
      <c r="E87" s="146"/>
      <c r="F87" s="154"/>
      <c r="G87" s="154"/>
      <c r="J87" s="178" t="s">
        <v>192</v>
      </c>
      <c r="K87" s="99" t="str">
        <f>$B$31</f>
        <v>Option 1 VNI West (via Kerang)</v>
      </c>
      <c r="L87" s="158">
        <v>1147.9437399265155</v>
      </c>
      <c r="M87" s="146"/>
      <c r="Q87" s="160"/>
      <c r="R87" s="178" t="s">
        <v>194</v>
      </c>
      <c r="S87" s="99" t="str">
        <f>$B$31</f>
        <v>Option 1 VNI West (via Kerang)</v>
      </c>
      <c r="T87" s="158">
        <v>686.5108454677387</v>
      </c>
    </row>
    <row r="88" spans="2:20" x14ac:dyDescent="0.2">
      <c r="B88" s="178"/>
      <c r="C88" s="99" t="str">
        <f>$B$32</f>
        <v>Option 2 VTL + VNI West (via Kerang)</v>
      </c>
      <c r="D88" s="151">
        <v>1813.5621001117113</v>
      </c>
      <c r="F88" s="146"/>
      <c r="G88" s="154"/>
      <c r="J88" s="178"/>
      <c r="K88" s="99" t="str">
        <f>$B$32</f>
        <v>Option 2 VTL + VNI West (via Kerang)</v>
      </c>
      <c r="L88" s="158">
        <v>1039.2521768218617</v>
      </c>
      <c r="M88" s="146"/>
      <c r="Q88" s="160"/>
      <c r="R88" s="178"/>
      <c r="S88" s="99" t="str">
        <f>$B$32</f>
        <v>Option 2 VTL + VNI West (via Kerang)</v>
      </c>
      <c r="T88" s="158">
        <v>663.11861418189767</v>
      </c>
    </row>
    <row r="110" spans="2:7" x14ac:dyDescent="0.2">
      <c r="B110" s="136" t="s">
        <v>198</v>
      </c>
      <c r="C110" s="136"/>
      <c r="D110" s="137"/>
      <c r="E110" s="137"/>
      <c r="F110" s="137"/>
      <c r="G110" s="137"/>
    </row>
    <row r="112" spans="2:7" x14ac:dyDescent="0.2">
      <c r="B112" s="153"/>
      <c r="C112" s="153"/>
      <c r="D112" s="153"/>
      <c r="E112" s="153"/>
      <c r="F112" s="153"/>
      <c r="G112" s="153"/>
    </row>
    <row r="113" spans="2:7" x14ac:dyDescent="0.2">
      <c r="B113" s="153"/>
      <c r="C113" s="153"/>
      <c r="D113" s="153"/>
      <c r="E113" s="153"/>
      <c r="F113" s="153"/>
      <c r="G113" s="153"/>
    </row>
    <row r="114" spans="2:7" x14ac:dyDescent="0.2">
      <c r="B114" s="153"/>
      <c r="C114" s="153"/>
      <c r="D114" s="153"/>
      <c r="E114" s="153"/>
      <c r="F114" s="153"/>
      <c r="G114" s="153"/>
    </row>
    <row r="115" spans="2:7" x14ac:dyDescent="0.2">
      <c r="B115" s="153"/>
      <c r="C115" s="153"/>
      <c r="D115" s="153"/>
      <c r="E115" s="153"/>
      <c r="F115" s="153"/>
      <c r="G115" s="153"/>
    </row>
    <row r="116" spans="2:7" x14ac:dyDescent="0.2">
      <c r="B116" s="153"/>
      <c r="C116" s="153"/>
      <c r="D116" s="153"/>
      <c r="E116" s="153"/>
      <c r="F116" s="153"/>
      <c r="G116" s="153"/>
    </row>
    <row r="117" spans="2:7" x14ac:dyDescent="0.2">
      <c r="B117" s="153"/>
      <c r="C117" s="153"/>
      <c r="D117" s="153"/>
      <c r="E117" s="153"/>
      <c r="F117" s="153"/>
      <c r="G117" s="153"/>
    </row>
    <row r="118" spans="2:7" x14ac:dyDescent="0.2">
      <c r="B118" s="153"/>
      <c r="C118" s="153"/>
      <c r="D118" s="153"/>
      <c r="E118" s="153"/>
      <c r="F118" s="153"/>
      <c r="G118" s="153"/>
    </row>
    <row r="119" spans="2:7" x14ac:dyDescent="0.2">
      <c r="B119" s="153"/>
      <c r="C119" s="153"/>
      <c r="D119" s="153"/>
      <c r="E119" s="153"/>
      <c r="F119" s="153"/>
      <c r="G119" s="153"/>
    </row>
    <row r="120" spans="2:7" x14ac:dyDescent="0.2">
      <c r="B120" s="153"/>
      <c r="C120" s="153"/>
      <c r="D120" s="153"/>
      <c r="E120" s="153"/>
      <c r="F120" s="153"/>
      <c r="G120" s="153"/>
    </row>
    <row r="121" spans="2:7" x14ac:dyDescent="0.2">
      <c r="B121" s="153"/>
      <c r="C121" s="153"/>
      <c r="D121" s="153"/>
      <c r="E121" s="153"/>
      <c r="F121" s="153"/>
      <c r="G121" s="153"/>
    </row>
    <row r="122" spans="2:7" x14ac:dyDescent="0.2">
      <c r="B122" s="153"/>
      <c r="C122" s="153"/>
      <c r="D122" s="153"/>
      <c r="E122" s="153"/>
      <c r="F122" s="153"/>
      <c r="G122" s="153"/>
    </row>
    <row r="123" spans="2:7" x14ac:dyDescent="0.2">
      <c r="B123" s="153"/>
      <c r="C123" s="153"/>
      <c r="D123" s="153"/>
      <c r="E123" s="153"/>
      <c r="F123" s="153"/>
      <c r="G123" s="153"/>
    </row>
    <row r="124" spans="2:7" x14ac:dyDescent="0.2">
      <c r="B124" s="153"/>
      <c r="C124" s="153"/>
      <c r="D124" s="153"/>
      <c r="E124" s="153"/>
      <c r="F124" s="153"/>
      <c r="G124" s="153"/>
    </row>
    <row r="125" spans="2:7" x14ac:dyDescent="0.2">
      <c r="B125" s="153"/>
      <c r="C125" s="153"/>
      <c r="D125" s="153"/>
      <c r="E125" s="153"/>
      <c r="F125" s="153"/>
      <c r="G125" s="153"/>
    </row>
    <row r="126" spans="2:7" x14ac:dyDescent="0.2">
      <c r="B126" s="153"/>
      <c r="C126" s="153"/>
      <c r="D126" s="153"/>
      <c r="E126" s="153"/>
      <c r="F126" s="153"/>
      <c r="G126" s="153"/>
    </row>
    <row r="127" spans="2:7" x14ac:dyDescent="0.2">
      <c r="B127" s="153"/>
      <c r="C127" s="153"/>
      <c r="D127" s="153"/>
      <c r="E127" s="153"/>
      <c r="F127" s="153"/>
      <c r="G127" s="153"/>
    </row>
    <row r="128" spans="2:7" x14ac:dyDescent="0.2">
      <c r="B128" s="153"/>
      <c r="C128" s="153"/>
      <c r="D128" s="153"/>
      <c r="E128" s="153"/>
      <c r="F128" s="153"/>
      <c r="G128" s="153"/>
    </row>
    <row r="129" spans="2:7" x14ac:dyDescent="0.2">
      <c r="B129" s="153"/>
      <c r="C129" s="153"/>
      <c r="D129" s="153"/>
      <c r="E129" s="153"/>
      <c r="F129" s="153"/>
      <c r="G129" s="153"/>
    </row>
    <row r="130" spans="2:7" x14ac:dyDescent="0.2">
      <c r="B130" s="153"/>
      <c r="C130" s="153"/>
      <c r="D130" s="153"/>
      <c r="E130" s="153"/>
      <c r="F130" s="153"/>
      <c r="G130" s="153"/>
    </row>
    <row r="131" spans="2:7" x14ac:dyDescent="0.2">
      <c r="B131" s="153"/>
      <c r="C131" s="153"/>
      <c r="D131" s="153"/>
      <c r="E131" s="153"/>
      <c r="F131" s="153"/>
      <c r="G131" s="153"/>
    </row>
    <row r="132" spans="2:7" x14ac:dyDescent="0.2">
      <c r="B132" s="153"/>
      <c r="C132" s="153"/>
      <c r="D132" s="153"/>
      <c r="E132" s="153"/>
      <c r="F132" s="153"/>
      <c r="G132" s="153"/>
    </row>
    <row r="133" spans="2:7" x14ac:dyDescent="0.2">
      <c r="B133" s="153"/>
      <c r="C133" s="153"/>
      <c r="D133" s="153"/>
      <c r="E133" s="153"/>
      <c r="F133" s="153"/>
      <c r="G133" s="153"/>
    </row>
    <row r="134" spans="2:7" x14ac:dyDescent="0.2">
      <c r="B134" s="153"/>
      <c r="C134" s="153"/>
      <c r="D134" s="153"/>
      <c r="E134" s="153"/>
      <c r="F134" s="153"/>
      <c r="G134" s="153"/>
    </row>
    <row r="135" spans="2:7" x14ac:dyDescent="0.2">
      <c r="B135" s="153"/>
      <c r="C135" s="153"/>
      <c r="D135" s="153"/>
      <c r="E135" s="153"/>
      <c r="F135" s="153"/>
      <c r="G135" s="153"/>
    </row>
    <row r="136" spans="2:7" x14ac:dyDescent="0.2">
      <c r="B136" s="153"/>
      <c r="C136" s="153"/>
      <c r="D136" s="153"/>
      <c r="E136" s="153"/>
      <c r="F136" s="153"/>
      <c r="G136" s="153"/>
    </row>
    <row r="137" spans="2:7" x14ac:dyDescent="0.2">
      <c r="B137" s="153"/>
      <c r="C137" s="153"/>
      <c r="D137" s="153"/>
      <c r="E137" s="153"/>
      <c r="F137" s="153"/>
      <c r="G137" s="153"/>
    </row>
    <row r="138" spans="2:7" x14ac:dyDescent="0.2">
      <c r="B138" s="153"/>
      <c r="C138" s="153"/>
      <c r="D138" s="153"/>
      <c r="E138" s="153"/>
      <c r="F138" s="153"/>
      <c r="G138" s="153"/>
    </row>
    <row r="139" spans="2:7" x14ac:dyDescent="0.2">
      <c r="B139" s="153"/>
      <c r="C139" s="156" t="s">
        <v>187</v>
      </c>
      <c r="D139" s="155"/>
      <c r="E139" s="156" t="s">
        <v>188</v>
      </c>
      <c r="F139" s="155"/>
      <c r="G139" s="153"/>
    </row>
    <row r="140" spans="2:7" x14ac:dyDescent="0.2">
      <c r="B140" s="153"/>
      <c r="C140" s="153"/>
      <c r="D140" s="153"/>
      <c r="E140" s="155"/>
      <c r="F140" s="153"/>
      <c r="G140" s="153"/>
    </row>
  </sheetData>
  <mergeCells count="6">
    <mergeCell ref="B85:B86"/>
    <mergeCell ref="B87:B88"/>
    <mergeCell ref="J85:J86"/>
    <mergeCell ref="J87:J88"/>
    <mergeCell ref="R85:R86"/>
    <mergeCell ref="R87:R88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E0D4A4"/>
  </sheetPr>
  <dimension ref="A1:M38"/>
  <sheetViews>
    <sheetView workbookViewId="0">
      <selection activeCell="A2" sqref="A2"/>
    </sheetView>
  </sheetViews>
  <sheetFormatPr defaultColWidth="9.21875" defaultRowHeight="15" x14ac:dyDescent="0.2"/>
  <cols>
    <col min="1" max="1" width="9.21875" style="48"/>
    <col min="2" max="2" width="15.5546875" customWidth="1"/>
    <col min="3" max="3" width="15.6640625" bestFit="1" customWidth="1"/>
    <col min="4" max="4" width="14.33203125" customWidth="1"/>
    <col min="5" max="5" width="14.6640625" customWidth="1"/>
    <col min="6" max="8" width="8.88671875" customWidth="1"/>
    <col min="9" max="9" width="14.6640625" customWidth="1"/>
    <col min="10" max="13" width="8.88671875" customWidth="1"/>
  </cols>
  <sheetData>
    <row r="1" spans="1:13" ht="15.75" x14ac:dyDescent="0.25">
      <c r="A1" s="65" t="str">
        <f ca="1">MID(CELL("filename",A2),FIND("]",CELL("filename",A2))+1,256)</f>
        <v>I1 General Inputs</v>
      </c>
    </row>
    <row r="2" spans="1:13" x14ac:dyDescent="0.2">
      <c r="A2" s="48" t="s">
        <v>108</v>
      </c>
    </row>
    <row r="4" spans="1:13" ht="15.75" x14ac:dyDescent="0.25">
      <c r="A4" s="46"/>
      <c r="B4" s="72" t="s">
        <v>21</v>
      </c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</row>
    <row r="5" spans="1:13" x14ac:dyDescent="0.2">
      <c r="A5" s="46"/>
      <c r="E5" s="9"/>
    </row>
    <row r="6" spans="1:13" ht="15.75" x14ac:dyDescent="0.25">
      <c r="A6" s="46"/>
      <c r="B6" s="3" t="s">
        <v>5</v>
      </c>
      <c r="C6" s="3"/>
      <c r="D6" s="10"/>
      <c r="E6" s="10"/>
      <c r="F6" s="3"/>
      <c r="G6" s="3"/>
      <c r="H6" s="3"/>
      <c r="I6" s="3"/>
      <c r="J6" s="3"/>
      <c r="K6" s="3"/>
      <c r="L6" s="3"/>
      <c r="M6" s="3"/>
    </row>
    <row r="7" spans="1:13" ht="15.75" x14ac:dyDescent="0.25">
      <c r="A7" s="46"/>
      <c r="B7" s="5" t="s">
        <v>6</v>
      </c>
      <c r="C7" s="5"/>
      <c r="D7" s="6" t="s">
        <v>7</v>
      </c>
      <c r="E7" s="6" t="s">
        <v>8</v>
      </c>
      <c r="F7" s="5" t="s">
        <v>22</v>
      </c>
      <c r="G7" s="5"/>
      <c r="H7" s="5"/>
      <c r="I7" s="5"/>
      <c r="J7" s="5"/>
      <c r="K7" s="5"/>
      <c r="L7" s="5"/>
      <c r="M7" s="5"/>
    </row>
    <row r="8" spans="1:13" x14ac:dyDescent="0.2">
      <c r="A8" s="46"/>
      <c r="B8" s="7" t="s">
        <v>9</v>
      </c>
      <c r="C8" s="7"/>
      <c r="D8" s="11" t="s">
        <v>10</v>
      </c>
      <c r="E8" s="66">
        <v>2022</v>
      </c>
      <c r="F8" s="39" t="s">
        <v>51</v>
      </c>
      <c r="G8" s="39"/>
      <c r="H8" s="39"/>
      <c r="I8" s="39"/>
      <c r="J8" s="39"/>
      <c r="K8" s="39"/>
      <c r="L8" s="39"/>
      <c r="M8" s="39"/>
    </row>
    <row r="9" spans="1:13" x14ac:dyDescent="0.2">
      <c r="A9" s="46"/>
      <c r="B9" s="7" t="s">
        <v>40</v>
      </c>
      <c r="C9" s="7"/>
      <c r="D9" s="11" t="s">
        <v>10</v>
      </c>
      <c r="E9" s="66">
        <v>2021</v>
      </c>
      <c r="F9" s="39"/>
      <c r="G9" s="39"/>
      <c r="H9" s="39"/>
      <c r="I9" s="39"/>
      <c r="J9" s="39"/>
      <c r="K9" s="39"/>
      <c r="L9" s="39"/>
      <c r="M9" s="39"/>
    </row>
    <row r="10" spans="1:13" x14ac:dyDescent="0.2">
      <c r="A10" s="46"/>
      <c r="B10" s="7" t="s">
        <v>11</v>
      </c>
      <c r="C10" s="7"/>
      <c r="D10" s="11" t="s">
        <v>12</v>
      </c>
      <c r="E10" s="66">
        <v>27</v>
      </c>
      <c r="F10" s="39" t="str">
        <f>IF(AnalysisPeriod&gt;30,"Analysis period exceeds model capabilities","")</f>
        <v/>
      </c>
      <c r="G10" s="39"/>
      <c r="H10" s="39"/>
      <c r="I10" s="39"/>
      <c r="J10" s="39"/>
      <c r="K10" s="39"/>
      <c r="L10" s="39"/>
      <c r="M10" s="39"/>
    </row>
    <row r="11" spans="1:13" x14ac:dyDescent="0.2">
      <c r="A11" s="46"/>
    </row>
    <row r="12" spans="1:13" ht="15.75" x14ac:dyDescent="0.25">
      <c r="A12" s="67"/>
      <c r="B12" s="3" t="s">
        <v>19</v>
      </c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</row>
    <row r="13" spans="1:13" ht="30.2" customHeight="1" x14ac:dyDescent="0.25">
      <c r="A13" s="68"/>
      <c r="B13" s="70" t="s">
        <v>13</v>
      </c>
      <c r="C13" s="69"/>
      <c r="D13" s="49" t="s">
        <v>71</v>
      </c>
      <c r="E13" s="70" t="s">
        <v>16</v>
      </c>
      <c r="F13" s="69"/>
      <c r="G13" s="69"/>
      <c r="H13" s="69"/>
      <c r="I13" s="69"/>
      <c r="J13" s="69"/>
      <c r="K13" s="69"/>
      <c r="L13" s="69"/>
      <c r="M13" s="69"/>
    </row>
    <row r="14" spans="1:13" ht="15.75" x14ac:dyDescent="0.2">
      <c r="A14" s="61"/>
      <c r="B14" s="38" t="s">
        <v>70</v>
      </c>
      <c r="C14" s="38"/>
      <c r="D14" s="64">
        <v>1</v>
      </c>
      <c r="E14" s="51" t="s">
        <v>52</v>
      </c>
      <c r="F14" s="51"/>
      <c r="G14" s="51"/>
      <c r="H14" s="51"/>
      <c r="I14" s="38"/>
      <c r="J14" s="38"/>
      <c r="K14" s="38"/>
      <c r="L14" s="38"/>
      <c r="M14" s="38"/>
    </row>
    <row r="15" spans="1:13" ht="15.75" x14ac:dyDescent="0.2">
      <c r="A15" s="61"/>
      <c r="B15" s="38" t="s">
        <v>14</v>
      </c>
      <c r="C15" s="38"/>
      <c r="D15" s="64">
        <v>1</v>
      </c>
      <c r="E15" s="51" t="s">
        <v>109</v>
      </c>
      <c r="F15" s="50"/>
      <c r="G15" s="50"/>
      <c r="H15" s="50"/>
      <c r="I15" s="38"/>
      <c r="J15" s="38"/>
      <c r="K15" s="38"/>
      <c r="L15" s="38"/>
      <c r="M15" s="38"/>
    </row>
    <row r="16" spans="1:13" ht="15.75" x14ac:dyDescent="0.2">
      <c r="A16" s="61"/>
      <c r="B16" s="38" t="s">
        <v>15</v>
      </c>
      <c r="C16" s="38"/>
      <c r="D16" s="64">
        <v>1</v>
      </c>
      <c r="E16" s="51" t="s">
        <v>134</v>
      </c>
      <c r="F16" s="50"/>
      <c r="G16" s="50"/>
      <c r="H16" s="50"/>
      <c r="I16" s="38"/>
      <c r="J16" s="38"/>
      <c r="K16" s="38"/>
      <c r="L16" s="38"/>
      <c r="M16" s="38"/>
    </row>
    <row r="17" spans="1:13" x14ac:dyDescent="0.2">
      <c r="A17" s="46"/>
    </row>
    <row r="18" spans="1:13" x14ac:dyDescent="0.2">
      <c r="A18" s="46"/>
    </row>
    <row r="19" spans="1:13" ht="15.75" x14ac:dyDescent="0.25">
      <c r="A19" s="73"/>
      <c r="B19" s="72" t="s">
        <v>29</v>
      </c>
      <c r="C19" s="72"/>
      <c r="D19" s="72"/>
      <c r="E19" s="74"/>
      <c r="F19" s="72"/>
      <c r="G19" s="72"/>
      <c r="H19" s="72"/>
      <c r="I19" s="72"/>
      <c r="J19" s="72"/>
      <c r="K19" s="72"/>
      <c r="L19" s="72"/>
      <c r="M19" s="72"/>
    </row>
    <row r="21" spans="1:13" ht="15.75" x14ac:dyDescent="0.25">
      <c r="B21" s="75" t="s">
        <v>53</v>
      </c>
      <c r="C21" s="75"/>
      <c r="D21" s="75"/>
      <c r="E21" s="75"/>
      <c r="F21" s="75"/>
      <c r="G21" s="75"/>
      <c r="I21" s="75" t="s">
        <v>43</v>
      </c>
      <c r="J21" s="75"/>
      <c r="K21" s="75"/>
    </row>
    <row r="23" spans="1:13" ht="15.75" x14ac:dyDescent="0.25">
      <c r="B23" s="76" t="s">
        <v>86</v>
      </c>
      <c r="C23" s="76"/>
      <c r="D23" s="76"/>
      <c r="E23" s="76"/>
      <c r="F23" s="76"/>
      <c r="G23" s="76"/>
      <c r="I23" s="76" t="s">
        <v>28</v>
      </c>
      <c r="J23" s="76" t="s">
        <v>54</v>
      </c>
      <c r="K23" s="76"/>
    </row>
    <row r="24" spans="1:13" x14ac:dyDescent="0.2">
      <c r="B24" s="77" t="s">
        <v>185</v>
      </c>
      <c r="C24" s="77"/>
      <c r="D24" s="77"/>
      <c r="E24" s="77"/>
      <c r="F24" s="77"/>
      <c r="G24" s="77"/>
      <c r="I24" s="78" t="s">
        <v>55</v>
      </c>
      <c r="J24" s="77" t="s">
        <v>98</v>
      </c>
      <c r="K24" s="77"/>
    </row>
    <row r="25" spans="1:13" x14ac:dyDescent="0.2">
      <c r="B25" s="77" t="s">
        <v>186</v>
      </c>
      <c r="C25" s="77"/>
      <c r="D25" s="77"/>
      <c r="E25" s="77"/>
      <c r="F25" s="77"/>
      <c r="G25" s="77"/>
      <c r="I25" s="78" t="s">
        <v>56</v>
      </c>
      <c r="J25" s="77" t="s">
        <v>97</v>
      </c>
      <c r="K25" s="77"/>
    </row>
    <row r="26" spans="1:13" x14ac:dyDescent="0.2">
      <c r="B26" s="77" t="s">
        <v>110</v>
      </c>
      <c r="C26" s="77"/>
      <c r="D26" s="77"/>
      <c r="E26" s="77"/>
      <c r="F26" s="77"/>
      <c r="G26" s="77"/>
      <c r="I26" s="78" t="s">
        <v>57</v>
      </c>
      <c r="J26" s="77" t="s">
        <v>99</v>
      </c>
      <c r="K26" s="77"/>
    </row>
    <row r="27" spans="1:13" x14ac:dyDescent="0.2">
      <c r="B27" s="77" t="s">
        <v>39</v>
      </c>
      <c r="C27" s="77"/>
      <c r="D27" s="77"/>
      <c r="E27" s="77"/>
      <c r="F27" s="77"/>
      <c r="G27" s="77"/>
    </row>
    <row r="28" spans="1:13" x14ac:dyDescent="0.2">
      <c r="B28" s="77" t="s">
        <v>46</v>
      </c>
      <c r="C28" s="77"/>
      <c r="D28" s="77"/>
      <c r="E28" s="77"/>
      <c r="F28" s="77"/>
      <c r="G28" s="77"/>
    </row>
    <row r="29" spans="1:13" x14ac:dyDescent="0.2">
      <c r="B29" s="48"/>
      <c r="C29" s="48"/>
      <c r="D29" s="48"/>
      <c r="E29" s="48"/>
      <c r="F29" s="48"/>
      <c r="G29" s="48"/>
    </row>
    <row r="30" spans="1:13" ht="15.75" x14ac:dyDescent="0.25">
      <c r="B30" s="76" t="s">
        <v>58</v>
      </c>
      <c r="C30" s="76"/>
      <c r="D30" s="76"/>
      <c r="E30" s="76" t="s">
        <v>87</v>
      </c>
      <c r="F30" s="76"/>
      <c r="G30" s="76"/>
    </row>
    <row r="31" spans="1:13" x14ac:dyDescent="0.2">
      <c r="B31" s="77" t="s">
        <v>59</v>
      </c>
      <c r="C31" s="77"/>
      <c r="D31" s="77"/>
      <c r="E31" s="77" t="s">
        <v>88</v>
      </c>
      <c r="F31" s="77"/>
      <c r="G31" s="77"/>
    </row>
    <row r="32" spans="1:13" x14ac:dyDescent="0.2">
      <c r="B32" s="77" t="s">
        <v>92</v>
      </c>
      <c r="C32" s="77"/>
      <c r="D32" s="77"/>
      <c r="E32" s="77" t="s">
        <v>89</v>
      </c>
      <c r="F32" s="77"/>
      <c r="G32" s="77"/>
    </row>
    <row r="33" spans="2:7" x14ac:dyDescent="0.2">
      <c r="B33" s="77" t="s">
        <v>93</v>
      </c>
      <c r="C33" s="77"/>
      <c r="D33" s="77"/>
      <c r="E33" s="77" t="s">
        <v>96</v>
      </c>
      <c r="F33" s="77"/>
      <c r="G33" s="77"/>
    </row>
    <row r="34" spans="2:7" x14ac:dyDescent="0.2">
      <c r="B34" s="77" t="s">
        <v>94</v>
      </c>
      <c r="C34" s="77"/>
      <c r="D34" s="77"/>
      <c r="E34" s="77" t="s">
        <v>94</v>
      </c>
      <c r="F34" s="77"/>
      <c r="G34" s="77"/>
    </row>
    <row r="35" spans="2:7" x14ac:dyDescent="0.2">
      <c r="B35" s="77" t="s">
        <v>95</v>
      </c>
      <c r="C35" s="77"/>
      <c r="D35" s="77"/>
      <c r="E35" s="77" t="s">
        <v>207</v>
      </c>
      <c r="F35" s="77"/>
      <c r="G35" s="77"/>
    </row>
    <row r="36" spans="2:7" x14ac:dyDescent="0.2">
      <c r="B36" s="77" t="s">
        <v>120</v>
      </c>
      <c r="C36" s="77"/>
      <c r="D36" s="77"/>
      <c r="E36" s="77" t="s">
        <v>120</v>
      </c>
      <c r="F36" s="77"/>
      <c r="G36" s="77"/>
    </row>
    <row r="37" spans="2:7" x14ac:dyDescent="0.2">
      <c r="B37" s="77" t="s">
        <v>121</v>
      </c>
      <c r="C37" s="77"/>
      <c r="D37" s="77"/>
      <c r="E37" s="77" t="s">
        <v>121</v>
      </c>
      <c r="F37" s="77"/>
      <c r="G37" s="77"/>
    </row>
    <row r="38" spans="2:7" x14ac:dyDescent="0.2">
      <c r="B38" s="77" t="s">
        <v>113</v>
      </c>
      <c r="C38" s="77"/>
      <c r="D38" s="77"/>
      <c r="E38" s="77" t="s">
        <v>113</v>
      </c>
      <c r="F38" s="77"/>
      <c r="G38" s="77"/>
    </row>
  </sheetData>
  <phoneticPr fontId="30" type="noConversion"/>
  <conditionalFormatting sqref="E10">
    <cfRule type="cellIs" dxfId="0" priority="1" operator="greaterThan">
      <formula>30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E0D4A4"/>
  </sheetPr>
  <dimension ref="A1:AK157"/>
  <sheetViews>
    <sheetView workbookViewId="0">
      <selection activeCell="A3" sqref="A3"/>
    </sheetView>
  </sheetViews>
  <sheetFormatPr defaultColWidth="8.88671875" defaultRowHeight="15" x14ac:dyDescent="0.2"/>
  <cols>
    <col min="1" max="1" width="9.6640625" style="48" customWidth="1"/>
    <col min="2" max="2" width="12.33203125" customWidth="1"/>
    <col min="3" max="3" width="45.33203125" customWidth="1"/>
    <col min="4" max="4" width="13.21875" customWidth="1"/>
    <col min="5" max="5" width="15.109375" customWidth="1"/>
    <col min="6" max="6" width="15.33203125" customWidth="1"/>
    <col min="7" max="7" width="15.6640625" customWidth="1"/>
    <col min="8" max="8" width="15.88671875" customWidth="1"/>
    <col min="9" max="10" width="13.6640625" customWidth="1"/>
    <col min="11" max="11" width="13.44140625" bestFit="1" customWidth="1"/>
    <col min="12" max="12" width="14.44140625" customWidth="1"/>
    <col min="13" max="17" width="11.77734375" customWidth="1"/>
    <col min="18" max="20" width="11.33203125" bestFit="1" customWidth="1"/>
    <col min="21" max="25" width="11.33203125" customWidth="1"/>
    <col min="26" max="35" width="10.6640625" customWidth="1"/>
    <col min="36" max="37" width="8.88671875" customWidth="1"/>
  </cols>
  <sheetData>
    <row r="1" spans="1:37" ht="18" x14ac:dyDescent="0.25">
      <c r="A1" s="47" t="str">
        <f ca="1">MID(CELL("filename",A2),FIND("]",CELL("filename",A2))+1,256)</f>
        <v>I2 CBA Inputs</v>
      </c>
      <c r="N1" s="28"/>
      <c r="P1" s="53"/>
    </row>
    <row r="2" spans="1:37" ht="15.75" x14ac:dyDescent="0.25">
      <c r="A2" s="48" t="s">
        <v>112</v>
      </c>
      <c r="J2" s="53"/>
      <c r="L2" s="53"/>
      <c r="N2" s="28"/>
    </row>
    <row r="3" spans="1:37" x14ac:dyDescent="0.2">
      <c r="J3" s="53"/>
      <c r="K3" s="53"/>
      <c r="L3" s="53"/>
      <c r="P3" s="102"/>
      <c r="Q3" s="102"/>
      <c r="R3" s="102"/>
      <c r="S3" s="102"/>
      <c r="T3" s="102"/>
    </row>
    <row r="4" spans="1:37" x14ac:dyDescent="0.2">
      <c r="L4" s="53"/>
      <c r="M4" s="53"/>
      <c r="N4" s="53"/>
      <c r="P4" s="53"/>
      <c r="Q4" s="53"/>
      <c r="R4" s="53"/>
      <c r="S4" s="53"/>
      <c r="T4" s="53"/>
    </row>
    <row r="5" spans="1:37" ht="21" x14ac:dyDescent="0.35">
      <c r="B5" s="4" t="s">
        <v>20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</row>
    <row r="6" spans="1:37" x14ac:dyDescent="0.2">
      <c r="E6" s="53"/>
      <c r="J6" s="53"/>
    </row>
    <row r="7" spans="1:37" ht="15.75" x14ac:dyDescent="0.25">
      <c r="B7" s="85" t="str">
        <f>'I1 General Inputs'!B24</f>
        <v>Capital cost (network)</v>
      </c>
      <c r="C7" s="41"/>
      <c r="D7" s="41"/>
      <c r="E7" s="41"/>
      <c r="F7" s="41" t="s">
        <v>62</v>
      </c>
      <c r="G7" s="41" t="s">
        <v>62</v>
      </c>
      <c r="H7" s="41" t="s">
        <v>62</v>
      </c>
      <c r="I7" s="82"/>
      <c r="J7" s="53"/>
      <c r="K7" s="81" t="s">
        <v>115</v>
      </c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</row>
    <row r="8" spans="1:37" ht="31.5" x14ac:dyDescent="0.2">
      <c r="A8" s="152"/>
      <c r="B8" s="54" t="s">
        <v>36</v>
      </c>
      <c r="C8" s="54" t="s">
        <v>64</v>
      </c>
      <c r="D8" s="54" t="s">
        <v>111</v>
      </c>
      <c r="E8" s="49" t="s">
        <v>63</v>
      </c>
      <c r="F8" s="49" t="s">
        <v>55</v>
      </c>
      <c r="G8" s="49" t="s">
        <v>56</v>
      </c>
      <c r="H8" s="49" t="s">
        <v>57</v>
      </c>
      <c r="I8" s="49" t="s">
        <v>17</v>
      </c>
      <c r="J8" s="9"/>
      <c r="K8" s="84">
        <f>FirstYear</f>
        <v>2022</v>
      </c>
      <c r="L8" s="84">
        <f>K8+1</f>
        <v>2023</v>
      </c>
      <c r="M8" s="84">
        <f t="shared" ref="M8:AK8" si="0">L8+1</f>
        <v>2024</v>
      </c>
      <c r="N8" s="84">
        <f t="shared" si="0"/>
        <v>2025</v>
      </c>
      <c r="O8" s="84">
        <f t="shared" si="0"/>
        <v>2026</v>
      </c>
      <c r="P8" s="84">
        <f t="shared" si="0"/>
        <v>2027</v>
      </c>
      <c r="Q8" s="84">
        <f t="shared" si="0"/>
        <v>2028</v>
      </c>
      <c r="R8" s="84">
        <f t="shared" si="0"/>
        <v>2029</v>
      </c>
      <c r="S8" s="84">
        <f t="shared" si="0"/>
        <v>2030</v>
      </c>
      <c r="T8" s="84">
        <f t="shared" si="0"/>
        <v>2031</v>
      </c>
      <c r="U8" s="84">
        <f t="shared" si="0"/>
        <v>2032</v>
      </c>
      <c r="V8" s="84">
        <f t="shared" si="0"/>
        <v>2033</v>
      </c>
      <c r="W8" s="84">
        <f t="shared" si="0"/>
        <v>2034</v>
      </c>
      <c r="X8" s="84">
        <f t="shared" si="0"/>
        <v>2035</v>
      </c>
      <c r="Y8" s="84">
        <f t="shared" si="0"/>
        <v>2036</v>
      </c>
      <c r="Z8" s="84">
        <f t="shared" si="0"/>
        <v>2037</v>
      </c>
      <c r="AA8" s="84">
        <f t="shared" si="0"/>
        <v>2038</v>
      </c>
      <c r="AB8" s="84">
        <f t="shared" si="0"/>
        <v>2039</v>
      </c>
      <c r="AC8" s="84">
        <f t="shared" si="0"/>
        <v>2040</v>
      </c>
      <c r="AD8" s="84">
        <f t="shared" si="0"/>
        <v>2041</v>
      </c>
      <c r="AE8" s="84">
        <f t="shared" si="0"/>
        <v>2042</v>
      </c>
      <c r="AF8" s="84">
        <f t="shared" si="0"/>
        <v>2043</v>
      </c>
      <c r="AG8" s="84">
        <f t="shared" si="0"/>
        <v>2044</v>
      </c>
      <c r="AH8" s="84">
        <f t="shared" si="0"/>
        <v>2045</v>
      </c>
      <c r="AI8" s="84">
        <f t="shared" si="0"/>
        <v>2046</v>
      </c>
      <c r="AJ8" s="84">
        <f t="shared" si="0"/>
        <v>2047</v>
      </c>
      <c r="AK8" s="84">
        <f t="shared" si="0"/>
        <v>2048</v>
      </c>
    </row>
    <row r="9" spans="1:37" x14ac:dyDescent="0.2">
      <c r="B9" s="109" t="s">
        <v>14</v>
      </c>
      <c r="C9" s="110" t="s">
        <v>104</v>
      </c>
      <c r="D9" s="111">
        <v>1</v>
      </c>
      <c r="E9" s="101">
        <f t="shared" ref="E9:E21" si="1">SUM(K9:AK9)</f>
        <v>354291294.02815199</v>
      </c>
      <c r="F9" s="112">
        <v>2032</v>
      </c>
      <c r="G9" s="112">
        <v>2039</v>
      </c>
      <c r="H9" s="112">
        <v>2031</v>
      </c>
      <c r="I9" s="113">
        <v>40</v>
      </c>
      <c r="J9" s="133"/>
      <c r="K9" s="55">
        <v>0</v>
      </c>
      <c r="L9" s="55">
        <v>0</v>
      </c>
      <c r="M9" s="55">
        <v>0</v>
      </c>
      <c r="N9" s="55">
        <v>0</v>
      </c>
      <c r="O9" s="55">
        <v>0</v>
      </c>
      <c r="P9" s="55">
        <v>2001563.1450595085</v>
      </c>
      <c r="Q9" s="55">
        <v>60117611.050356291</v>
      </c>
      <c r="R9" s="55">
        <v>202730822.82942283</v>
      </c>
      <c r="S9" s="55">
        <v>85313529.107796714</v>
      </c>
      <c r="T9" s="55">
        <v>4127767.8955166186</v>
      </c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</row>
    <row r="10" spans="1:37" x14ac:dyDescent="0.2">
      <c r="B10" s="109" t="s">
        <v>14</v>
      </c>
      <c r="C10" s="110" t="s">
        <v>105</v>
      </c>
      <c r="D10" s="111">
        <v>1</v>
      </c>
      <c r="E10" s="101">
        <f t="shared" si="1"/>
        <v>750574480</v>
      </c>
      <c r="F10" s="112">
        <v>2032</v>
      </c>
      <c r="G10" s="112">
        <v>2039</v>
      </c>
      <c r="H10" s="112">
        <v>2031</v>
      </c>
      <c r="I10" s="113">
        <v>50</v>
      </c>
      <c r="J10" s="133"/>
      <c r="K10" s="55">
        <v>0</v>
      </c>
      <c r="L10" s="55">
        <v>0</v>
      </c>
      <c r="M10" s="55">
        <v>0</v>
      </c>
      <c r="N10" s="55">
        <v>0</v>
      </c>
      <c r="O10" s="55">
        <v>0</v>
      </c>
      <c r="P10" s="55">
        <v>5085059.2851834437</v>
      </c>
      <c r="Q10" s="55">
        <v>152731437.44139647</v>
      </c>
      <c r="R10" s="55">
        <v>380480245.69737881</v>
      </c>
      <c r="S10" s="55">
        <v>201790961.52004275</v>
      </c>
      <c r="T10" s="55">
        <v>10486776.0559984</v>
      </c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</row>
    <row r="11" spans="1:37" x14ac:dyDescent="0.2">
      <c r="B11" s="109" t="s">
        <v>14</v>
      </c>
      <c r="C11" s="110" t="s">
        <v>195</v>
      </c>
      <c r="D11" s="111">
        <v>1</v>
      </c>
      <c r="E11" s="101">
        <f t="shared" si="1"/>
        <v>181499999.99999997</v>
      </c>
      <c r="F11" s="112">
        <v>2032</v>
      </c>
      <c r="G11" s="112">
        <v>2039</v>
      </c>
      <c r="H11" s="112">
        <v>2031</v>
      </c>
      <c r="I11" s="113">
        <v>50</v>
      </c>
      <c r="J11" s="133"/>
      <c r="K11" s="55">
        <v>0</v>
      </c>
      <c r="L11" s="55">
        <v>0</v>
      </c>
      <c r="M11" s="55">
        <v>163349999.99999997</v>
      </c>
      <c r="N11" s="55">
        <v>18150000</v>
      </c>
      <c r="O11" s="55">
        <v>0</v>
      </c>
      <c r="P11" s="55">
        <v>0</v>
      </c>
      <c r="Q11" s="55">
        <v>0</v>
      </c>
      <c r="R11" s="55">
        <v>0</v>
      </c>
      <c r="S11" s="55">
        <v>0</v>
      </c>
      <c r="T11" s="55">
        <v>0</v>
      </c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</row>
    <row r="12" spans="1:37" x14ac:dyDescent="0.2">
      <c r="B12" s="109" t="s">
        <v>14</v>
      </c>
      <c r="C12" s="110" t="s">
        <v>131</v>
      </c>
      <c r="D12" s="111">
        <v>1</v>
      </c>
      <c r="E12" s="101">
        <f t="shared" si="1"/>
        <v>183096275.98354104</v>
      </c>
      <c r="F12" s="112">
        <v>2032</v>
      </c>
      <c r="G12" s="112">
        <v>2039</v>
      </c>
      <c r="H12" s="112">
        <v>2031</v>
      </c>
      <c r="I12" s="113">
        <v>40</v>
      </c>
      <c r="J12" s="133"/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v>1034399.5581702887</v>
      </c>
      <c r="Q12" s="55">
        <v>31068532.84256139</v>
      </c>
      <c r="R12" s="55">
        <v>104770451.07463713</v>
      </c>
      <c r="S12" s="55">
        <v>44089679.125476338</v>
      </c>
      <c r="T12" s="55">
        <v>2133213.3826959268</v>
      </c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</row>
    <row r="13" spans="1:37" x14ac:dyDescent="0.2">
      <c r="B13" s="109" t="s">
        <v>14</v>
      </c>
      <c r="C13" s="110" t="s">
        <v>106</v>
      </c>
      <c r="D13" s="111">
        <v>1</v>
      </c>
      <c r="E13" s="101">
        <f t="shared" si="1"/>
        <v>65651275.254334405</v>
      </c>
      <c r="F13" s="112">
        <v>2032</v>
      </c>
      <c r="G13" s="112">
        <v>2039</v>
      </c>
      <c r="H13" s="112">
        <v>2031</v>
      </c>
      <c r="I13" s="113" t="e">
        <v>#N/A</v>
      </c>
      <c r="J13" s="133"/>
      <c r="K13" s="55">
        <v>0</v>
      </c>
      <c r="L13" s="55">
        <v>0</v>
      </c>
      <c r="M13" s="55">
        <v>0</v>
      </c>
      <c r="N13" s="55">
        <v>35908505.957529098</v>
      </c>
      <c r="O13" s="55">
        <v>29742769.296805304</v>
      </c>
      <c r="P13" s="55">
        <v>0</v>
      </c>
      <c r="Q13" s="55">
        <v>0</v>
      </c>
      <c r="R13" s="55">
        <v>0</v>
      </c>
      <c r="S13" s="55">
        <v>0</v>
      </c>
      <c r="T13" s="55">
        <v>0</v>
      </c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</row>
    <row r="14" spans="1:37" x14ac:dyDescent="0.2">
      <c r="B14" s="109" t="s">
        <v>14</v>
      </c>
      <c r="C14" s="110" t="s">
        <v>107</v>
      </c>
      <c r="D14" s="111">
        <v>1</v>
      </c>
      <c r="E14" s="101">
        <f t="shared" si="1"/>
        <v>66479309.356641352</v>
      </c>
      <c r="F14" s="112">
        <v>2032</v>
      </c>
      <c r="G14" s="112">
        <v>2039</v>
      </c>
      <c r="H14" s="112">
        <v>2031</v>
      </c>
      <c r="I14" s="113">
        <v>50</v>
      </c>
      <c r="J14" s="133"/>
      <c r="K14" s="55">
        <v>0</v>
      </c>
      <c r="L14" s="55">
        <v>0</v>
      </c>
      <c r="M14" s="55">
        <v>0</v>
      </c>
      <c r="N14" s="55">
        <v>0</v>
      </c>
      <c r="O14" s="55">
        <v>66479309.356641352</v>
      </c>
      <c r="P14" s="55">
        <v>0</v>
      </c>
      <c r="Q14" s="55">
        <v>0</v>
      </c>
      <c r="R14" s="55">
        <v>0</v>
      </c>
      <c r="S14" s="55">
        <v>0</v>
      </c>
      <c r="T14" s="55">
        <v>0</v>
      </c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</row>
    <row r="15" spans="1:37" x14ac:dyDescent="0.2">
      <c r="A15" s="152"/>
      <c r="B15" s="118" t="s">
        <v>14</v>
      </c>
      <c r="C15" s="119" t="s">
        <v>114</v>
      </c>
      <c r="D15" s="120">
        <v>1</v>
      </c>
      <c r="E15" s="121">
        <f t="shared" si="1"/>
        <v>49507365.44861757</v>
      </c>
      <c r="F15" s="122">
        <v>2032</v>
      </c>
      <c r="G15" s="122">
        <v>2039</v>
      </c>
      <c r="H15" s="122">
        <v>2031</v>
      </c>
      <c r="I15" s="123">
        <v>50</v>
      </c>
      <c r="J15" s="133"/>
      <c r="K15" s="124">
        <v>5498581.9661268704</v>
      </c>
      <c r="L15" s="124">
        <v>17032648.141744062</v>
      </c>
      <c r="M15" s="124">
        <v>20032628.074801419</v>
      </c>
      <c r="N15" s="124">
        <v>3797808.5126210786</v>
      </c>
      <c r="O15" s="124">
        <v>3145698.7533241455</v>
      </c>
      <c r="P15" s="124">
        <v>0</v>
      </c>
      <c r="Q15" s="124">
        <v>0</v>
      </c>
      <c r="R15" s="124">
        <v>0</v>
      </c>
      <c r="S15" s="124">
        <v>0</v>
      </c>
      <c r="T15" s="124">
        <v>0</v>
      </c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</row>
    <row r="16" spans="1:37" x14ac:dyDescent="0.2">
      <c r="A16" s="152"/>
      <c r="B16" s="109" t="s">
        <v>14</v>
      </c>
      <c r="C16" s="110" t="s">
        <v>100</v>
      </c>
      <c r="D16" s="111">
        <v>1</v>
      </c>
      <c r="E16" s="101">
        <f t="shared" si="1"/>
        <v>640996710.00000012</v>
      </c>
      <c r="F16" s="112">
        <v>2032</v>
      </c>
      <c r="G16" s="112">
        <v>2039</v>
      </c>
      <c r="H16" s="112">
        <v>2031</v>
      </c>
      <c r="I16" s="113">
        <v>40</v>
      </c>
      <c r="J16" s="133"/>
      <c r="K16" s="55">
        <v>0</v>
      </c>
      <c r="L16" s="55">
        <v>0</v>
      </c>
      <c r="M16" s="55">
        <v>0</v>
      </c>
      <c r="N16" s="55">
        <v>0</v>
      </c>
      <c r="O16" s="55">
        <v>0</v>
      </c>
      <c r="P16" s="55">
        <v>3621300.9251603317</v>
      </c>
      <c r="Q16" s="55">
        <v>108766970.98087886</v>
      </c>
      <c r="R16" s="55">
        <v>366787986.72068739</v>
      </c>
      <c r="S16" s="55">
        <v>154352343.39188027</v>
      </c>
      <c r="T16" s="55">
        <v>7468107.9813932274</v>
      </c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</row>
    <row r="17" spans="1:37" x14ac:dyDescent="0.2">
      <c r="A17" s="152"/>
      <c r="B17" s="109" t="s">
        <v>14</v>
      </c>
      <c r="C17" s="110" t="s">
        <v>101</v>
      </c>
      <c r="D17" s="111">
        <v>1</v>
      </c>
      <c r="E17" s="101">
        <f t="shared" si="1"/>
        <v>707564210</v>
      </c>
      <c r="F17" s="112">
        <v>2032</v>
      </c>
      <c r="G17" s="112">
        <v>2039</v>
      </c>
      <c r="H17" s="112">
        <v>2031</v>
      </c>
      <c r="I17" s="113">
        <v>50</v>
      </c>
      <c r="J17" s="133"/>
      <c r="K17" s="55">
        <v>0</v>
      </c>
      <c r="L17" s="55">
        <v>0</v>
      </c>
      <c r="M17" s="55">
        <v>0</v>
      </c>
      <c r="N17" s="55">
        <v>0</v>
      </c>
      <c r="O17" s="55">
        <v>0</v>
      </c>
      <c r="P17" s="55">
        <v>4793669.4515965814</v>
      </c>
      <c r="Q17" s="55">
        <v>143979447.41657901</v>
      </c>
      <c r="R17" s="55">
        <v>358677535.19606984</v>
      </c>
      <c r="S17" s="55">
        <v>190227707.01325932</v>
      </c>
      <c r="T17" s="55">
        <v>9885850.9224952906</v>
      </c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</row>
    <row r="18" spans="1:37" x14ac:dyDescent="0.2">
      <c r="A18" s="152"/>
      <c r="B18" s="109" t="s">
        <v>14</v>
      </c>
      <c r="C18" s="110" t="s">
        <v>132</v>
      </c>
      <c r="D18" s="111">
        <v>1</v>
      </c>
      <c r="E18" s="101">
        <f t="shared" si="1"/>
        <v>88655080</v>
      </c>
      <c r="F18" s="112">
        <v>2032</v>
      </c>
      <c r="G18" s="112">
        <v>2039</v>
      </c>
      <c r="H18" s="112">
        <v>2031</v>
      </c>
      <c r="I18" s="113">
        <v>40</v>
      </c>
      <c r="J18" s="133"/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500855.49304014869</v>
      </c>
      <c r="Q18" s="55">
        <v>15043360.384279497</v>
      </c>
      <c r="R18" s="55">
        <v>50729774.113445088</v>
      </c>
      <c r="S18" s="55">
        <v>21348189.683523674</v>
      </c>
      <c r="T18" s="55">
        <v>1032900.3257115859</v>
      </c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</row>
    <row r="19" spans="1:37" x14ac:dyDescent="0.2">
      <c r="A19" s="152"/>
      <c r="B19" s="109" t="s">
        <v>14</v>
      </c>
      <c r="C19" s="110" t="s">
        <v>102</v>
      </c>
      <c r="D19" s="111">
        <v>1</v>
      </c>
      <c r="E19" s="101">
        <f t="shared" si="1"/>
        <v>55530000</v>
      </c>
      <c r="F19" s="112">
        <v>2032</v>
      </c>
      <c r="G19" s="112">
        <v>2039</v>
      </c>
      <c r="H19" s="112">
        <v>2031</v>
      </c>
      <c r="I19" s="113" t="e">
        <v>#N/A</v>
      </c>
      <c r="J19" s="133"/>
      <c r="K19" s="55">
        <v>0</v>
      </c>
      <c r="L19" s="55">
        <v>0</v>
      </c>
      <c r="M19" s="55">
        <v>0</v>
      </c>
      <c r="N19" s="55">
        <v>30372591.059302289</v>
      </c>
      <c r="O19" s="55">
        <v>25157408.940697707</v>
      </c>
      <c r="P19" s="55">
        <v>0</v>
      </c>
      <c r="Q19" s="55">
        <v>0</v>
      </c>
      <c r="R19" s="55">
        <v>0</v>
      </c>
      <c r="S19" s="55">
        <v>0</v>
      </c>
      <c r="T19" s="55">
        <v>0</v>
      </c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</row>
    <row r="20" spans="1:37" x14ac:dyDescent="0.2">
      <c r="A20" s="152"/>
      <c r="B20" s="109" t="s">
        <v>14</v>
      </c>
      <c r="C20" s="110" t="s">
        <v>103</v>
      </c>
      <c r="D20" s="111">
        <v>1</v>
      </c>
      <c r="E20" s="101">
        <f t="shared" si="1"/>
        <v>24255000</v>
      </c>
      <c r="F20" s="112">
        <v>2032</v>
      </c>
      <c r="G20" s="112">
        <v>2039</v>
      </c>
      <c r="H20" s="112">
        <v>2031</v>
      </c>
      <c r="I20" s="113">
        <v>50</v>
      </c>
      <c r="J20" s="133"/>
      <c r="K20" s="55">
        <v>0</v>
      </c>
      <c r="L20" s="55">
        <v>0</v>
      </c>
      <c r="M20" s="55">
        <v>0</v>
      </c>
      <c r="N20" s="55">
        <v>0</v>
      </c>
      <c r="O20" s="55">
        <v>14740000</v>
      </c>
      <c r="P20" s="55">
        <v>9515000</v>
      </c>
      <c r="Q20" s="55">
        <v>0</v>
      </c>
      <c r="R20" s="55">
        <v>0</v>
      </c>
      <c r="S20" s="55">
        <v>0</v>
      </c>
      <c r="T20" s="55">
        <v>0</v>
      </c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</row>
    <row r="21" spans="1:37" x14ac:dyDescent="0.2">
      <c r="A21" s="152"/>
      <c r="B21" s="109" t="s">
        <v>14</v>
      </c>
      <c r="C21" s="110" t="s">
        <v>119</v>
      </c>
      <c r="D21" s="111">
        <v>1</v>
      </c>
      <c r="E21" s="101">
        <f t="shared" si="1"/>
        <v>88130000.000000015</v>
      </c>
      <c r="F21" s="112">
        <v>2032</v>
      </c>
      <c r="G21" s="112">
        <v>2039</v>
      </c>
      <c r="H21" s="112">
        <v>2031</v>
      </c>
      <c r="I21" s="113">
        <v>40</v>
      </c>
      <c r="J21" s="133"/>
      <c r="K21" s="55">
        <v>9788241.0886457823</v>
      </c>
      <c r="L21" s="55">
        <v>30320483.97505305</v>
      </c>
      <c r="M21" s="55">
        <v>35660865.736525431</v>
      </c>
      <c r="N21" s="55">
        <v>6760627.6598312045</v>
      </c>
      <c r="O21" s="55">
        <v>5599781.5399445426</v>
      </c>
      <c r="P21" s="55">
        <v>0</v>
      </c>
      <c r="Q21" s="55">
        <v>0</v>
      </c>
      <c r="R21" s="55">
        <v>0</v>
      </c>
      <c r="S21" s="55">
        <v>0</v>
      </c>
      <c r="T21" s="55">
        <v>0</v>
      </c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</row>
    <row r="22" spans="1:37" x14ac:dyDescent="0.2">
      <c r="B22" s="109"/>
      <c r="C22" s="110"/>
      <c r="D22" s="111"/>
      <c r="E22" s="101"/>
      <c r="F22" s="112"/>
      <c r="G22" s="112"/>
      <c r="H22" s="112"/>
      <c r="I22" s="113"/>
      <c r="J22" s="133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</row>
    <row r="23" spans="1:37" x14ac:dyDescent="0.2">
      <c r="A23" s="152"/>
      <c r="B23" s="109" t="s">
        <v>15</v>
      </c>
      <c r="C23" s="110" t="s">
        <v>104</v>
      </c>
      <c r="D23" s="111">
        <v>1</v>
      </c>
      <c r="E23" s="101">
        <f t="shared" ref="E23:E43" si="2">SUM(K23:AK23)</f>
        <v>354291294.02815199</v>
      </c>
      <c r="F23" s="112">
        <v>2032</v>
      </c>
      <c r="G23" s="112">
        <v>2039</v>
      </c>
      <c r="H23" s="112">
        <v>2031</v>
      </c>
      <c r="I23" s="113">
        <v>40</v>
      </c>
      <c r="J23" s="133"/>
      <c r="K23" s="55">
        <v>0</v>
      </c>
      <c r="L23" s="55">
        <v>0</v>
      </c>
      <c r="M23" s="55">
        <v>0</v>
      </c>
      <c r="N23" s="55">
        <v>0</v>
      </c>
      <c r="O23" s="55">
        <v>0</v>
      </c>
      <c r="P23" s="55">
        <v>2001563.1450595085</v>
      </c>
      <c r="Q23" s="55">
        <v>60117611.050356291</v>
      </c>
      <c r="R23" s="55">
        <v>202730822.82942283</v>
      </c>
      <c r="S23" s="55">
        <v>85313529.107796714</v>
      </c>
      <c r="T23" s="55">
        <v>4127767.8955166186</v>
      </c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</row>
    <row r="24" spans="1:37" x14ac:dyDescent="0.2">
      <c r="B24" s="109" t="s">
        <v>15</v>
      </c>
      <c r="C24" s="110" t="s">
        <v>105</v>
      </c>
      <c r="D24" s="111">
        <v>1</v>
      </c>
      <c r="E24" s="101">
        <f t="shared" si="2"/>
        <v>750574480</v>
      </c>
      <c r="F24" s="112">
        <v>2032</v>
      </c>
      <c r="G24" s="112">
        <v>2039</v>
      </c>
      <c r="H24" s="112">
        <v>2031</v>
      </c>
      <c r="I24" s="113">
        <v>50</v>
      </c>
      <c r="J24" s="133"/>
      <c r="K24" s="55">
        <v>0</v>
      </c>
      <c r="L24" s="55">
        <v>0</v>
      </c>
      <c r="M24" s="55">
        <v>0</v>
      </c>
      <c r="N24" s="55">
        <v>0</v>
      </c>
      <c r="O24" s="55">
        <v>0</v>
      </c>
      <c r="P24" s="55">
        <v>5085059.2851834437</v>
      </c>
      <c r="Q24" s="55">
        <v>152731437.44139647</v>
      </c>
      <c r="R24" s="55">
        <v>380480245.69737881</v>
      </c>
      <c r="S24" s="55">
        <v>201790961.52004275</v>
      </c>
      <c r="T24" s="55">
        <v>10486776.0559984</v>
      </c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</row>
    <row r="25" spans="1:37" x14ac:dyDescent="0.2">
      <c r="B25" s="109" t="s">
        <v>15</v>
      </c>
      <c r="C25" s="110" t="s">
        <v>195</v>
      </c>
      <c r="D25" s="111">
        <v>1</v>
      </c>
      <c r="E25" s="101">
        <f t="shared" si="2"/>
        <v>181499999.99999997</v>
      </c>
      <c r="F25" s="112">
        <v>2032</v>
      </c>
      <c r="G25" s="112">
        <v>2039</v>
      </c>
      <c r="H25" s="112">
        <v>2031</v>
      </c>
      <c r="I25" s="113">
        <v>50</v>
      </c>
      <c r="J25" s="133"/>
      <c r="K25" s="55">
        <v>0</v>
      </c>
      <c r="L25" s="55">
        <v>0</v>
      </c>
      <c r="M25" s="55">
        <v>163349999.99999997</v>
      </c>
      <c r="N25" s="55">
        <v>18150000</v>
      </c>
      <c r="O25" s="55">
        <v>0</v>
      </c>
      <c r="P25" s="55">
        <v>0</v>
      </c>
      <c r="Q25" s="55">
        <v>0</v>
      </c>
      <c r="R25" s="55">
        <v>0</v>
      </c>
      <c r="S25" s="55">
        <v>0</v>
      </c>
      <c r="T25" s="55">
        <v>0</v>
      </c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</row>
    <row r="26" spans="1:37" x14ac:dyDescent="0.2">
      <c r="A26" s="152"/>
      <c r="B26" s="109" t="s">
        <v>15</v>
      </c>
      <c r="C26" s="110" t="s">
        <v>131</v>
      </c>
      <c r="D26" s="111">
        <v>1</v>
      </c>
      <c r="E26" s="101">
        <f t="shared" si="2"/>
        <v>183096275.98354104</v>
      </c>
      <c r="F26" s="112">
        <v>2032</v>
      </c>
      <c r="G26" s="112">
        <v>2039</v>
      </c>
      <c r="H26" s="112">
        <v>2031</v>
      </c>
      <c r="I26" s="113">
        <v>40</v>
      </c>
      <c r="J26" s="133"/>
      <c r="K26" s="55">
        <v>0</v>
      </c>
      <c r="L26" s="55">
        <v>0</v>
      </c>
      <c r="M26" s="55">
        <v>0</v>
      </c>
      <c r="N26" s="55">
        <v>0</v>
      </c>
      <c r="O26" s="55">
        <v>0</v>
      </c>
      <c r="P26" s="55">
        <v>1034399.5581702887</v>
      </c>
      <c r="Q26" s="55">
        <v>31068532.84256139</v>
      </c>
      <c r="R26" s="55">
        <v>104770451.07463713</v>
      </c>
      <c r="S26" s="55">
        <v>44089679.125476338</v>
      </c>
      <c r="T26" s="55">
        <v>2133213.3826959268</v>
      </c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</row>
    <row r="27" spans="1:37" x14ac:dyDescent="0.2">
      <c r="A27" s="152"/>
      <c r="B27" s="109" t="s">
        <v>15</v>
      </c>
      <c r="C27" s="110" t="s">
        <v>106</v>
      </c>
      <c r="D27" s="111">
        <v>1</v>
      </c>
      <c r="E27" s="101">
        <f t="shared" si="2"/>
        <v>65651275.254334405</v>
      </c>
      <c r="F27" s="112">
        <v>2032</v>
      </c>
      <c r="G27" s="112">
        <v>2039</v>
      </c>
      <c r="H27" s="112">
        <v>2031</v>
      </c>
      <c r="I27" s="113" t="e">
        <v>#N/A</v>
      </c>
      <c r="J27" s="133"/>
      <c r="K27" s="55">
        <v>0</v>
      </c>
      <c r="L27" s="55">
        <v>0</v>
      </c>
      <c r="M27" s="55">
        <v>0</v>
      </c>
      <c r="N27" s="55">
        <v>35908505.957529098</v>
      </c>
      <c r="O27" s="55">
        <v>29742769.296805304</v>
      </c>
      <c r="P27" s="55">
        <v>0</v>
      </c>
      <c r="Q27" s="55">
        <v>0</v>
      </c>
      <c r="R27" s="55">
        <v>0</v>
      </c>
      <c r="S27" s="55">
        <v>0</v>
      </c>
      <c r="T27" s="55">
        <v>0</v>
      </c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</row>
    <row r="28" spans="1:37" x14ac:dyDescent="0.2">
      <c r="B28" s="109" t="s">
        <v>15</v>
      </c>
      <c r="C28" s="110" t="s">
        <v>107</v>
      </c>
      <c r="D28" s="111">
        <v>1</v>
      </c>
      <c r="E28" s="101">
        <f t="shared" si="2"/>
        <v>66479309.356641352</v>
      </c>
      <c r="F28" s="112">
        <v>2032</v>
      </c>
      <c r="G28" s="112">
        <v>2039</v>
      </c>
      <c r="H28" s="112">
        <v>2031</v>
      </c>
      <c r="I28" s="113">
        <v>50</v>
      </c>
      <c r="J28" s="133"/>
      <c r="K28" s="55">
        <v>0</v>
      </c>
      <c r="L28" s="55">
        <v>0</v>
      </c>
      <c r="M28" s="55">
        <v>0</v>
      </c>
      <c r="N28" s="55">
        <v>0</v>
      </c>
      <c r="O28" s="55">
        <v>66479309.356641352</v>
      </c>
      <c r="P28" s="55">
        <v>0</v>
      </c>
      <c r="Q28" s="55">
        <v>0</v>
      </c>
      <c r="R28" s="55">
        <v>0</v>
      </c>
      <c r="S28" s="55">
        <v>0</v>
      </c>
      <c r="T28" s="55">
        <v>0</v>
      </c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</row>
    <row r="29" spans="1:37" x14ac:dyDescent="0.2">
      <c r="B29" s="118" t="s">
        <v>15</v>
      </c>
      <c r="C29" s="119" t="s">
        <v>114</v>
      </c>
      <c r="D29" s="120">
        <v>1</v>
      </c>
      <c r="E29" s="121">
        <f t="shared" si="2"/>
        <v>49507365.44861757</v>
      </c>
      <c r="F29" s="122">
        <v>2032</v>
      </c>
      <c r="G29" s="122">
        <v>2039</v>
      </c>
      <c r="H29" s="122">
        <v>2031</v>
      </c>
      <c r="I29" s="123">
        <v>50</v>
      </c>
      <c r="J29" s="133"/>
      <c r="K29" s="124">
        <v>5498581.9661268704</v>
      </c>
      <c r="L29" s="124">
        <v>17032648.141744062</v>
      </c>
      <c r="M29" s="124">
        <v>20032628.074801419</v>
      </c>
      <c r="N29" s="124">
        <v>3797808.5126210786</v>
      </c>
      <c r="O29" s="124">
        <v>3145698.7533241455</v>
      </c>
      <c r="P29" s="124">
        <v>0</v>
      </c>
      <c r="Q29" s="124">
        <v>0</v>
      </c>
      <c r="R29" s="124">
        <v>0</v>
      </c>
      <c r="S29" s="124">
        <v>0</v>
      </c>
      <c r="T29" s="124">
        <v>0</v>
      </c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</row>
    <row r="30" spans="1:37" x14ac:dyDescent="0.2">
      <c r="B30" s="109" t="s">
        <v>15</v>
      </c>
      <c r="C30" s="110" t="s">
        <v>100</v>
      </c>
      <c r="D30" s="111">
        <v>1</v>
      </c>
      <c r="E30" s="101">
        <f t="shared" si="2"/>
        <v>640996710.00000012</v>
      </c>
      <c r="F30" s="112">
        <v>2032</v>
      </c>
      <c r="G30" s="112">
        <v>2039</v>
      </c>
      <c r="H30" s="112">
        <v>2031</v>
      </c>
      <c r="I30" s="113">
        <v>40</v>
      </c>
      <c r="K30" s="55">
        <f>K16</f>
        <v>0</v>
      </c>
      <c r="L30" s="55">
        <f t="shared" ref="L30:T30" si="3">L16</f>
        <v>0</v>
      </c>
      <c r="M30" s="55">
        <f t="shared" si="3"/>
        <v>0</v>
      </c>
      <c r="N30" s="55">
        <f t="shared" si="3"/>
        <v>0</v>
      </c>
      <c r="O30" s="55">
        <f t="shared" si="3"/>
        <v>0</v>
      </c>
      <c r="P30" s="55">
        <f t="shared" si="3"/>
        <v>3621300.9251603317</v>
      </c>
      <c r="Q30" s="55">
        <f t="shared" si="3"/>
        <v>108766970.98087886</v>
      </c>
      <c r="R30" s="55">
        <f t="shared" si="3"/>
        <v>366787986.72068739</v>
      </c>
      <c r="S30" s="55">
        <f t="shared" si="3"/>
        <v>154352343.39188027</v>
      </c>
      <c r="T30" s="55">
        <f t="shared" si="3"/>
        <v>7468107.9813932274</v>
      </c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</row>
    <row r="31" spans="1:37" x14ac:dyDescent="0.2">
      <c r="B31" s="109" t="s">
        <v>15</v>
      </c>
      <c r="C31" s="110" t="s">
        <v>101</v>
      </c>
      <c r="D31" s="111">
        <v>1</v>
      </c>
      <c r="E31" s="101">
        <f t="shared" si="2"/>
        <v>707564210</v>
      </c>
      <c r="F31" s="112">
        <v>2032</v>
      </c>
      <c r="G31" s="112">
        <v>2039</v>
      </c>
      <c r="H31" s="112">
        <v>2031</v>
      </c>
      <c r="I31" s="113">
        <v>50</v>
      </c>
      <c r="J31" s="133"/>
      <c r="K31" s="55">
        <f t="shared" ref="K31:T31" si="4">K17</f>
        <v>0</v>
      </c>
      <c r="L31" s="55">
        <f t="shared" si="4"/>
        <v>0</v>
      </c>
      <c r="M31" s="55">
        <f t="shared" si="4"/>
        <v>0</v>
      </c>
      <c r="N31" s="55">
        <f t="shared" si="4"/>
        <v>0</v>
      </c>
      <c r="O31" s="55">
        <f t="shared" si="4"/>
        <v>0</v>
      </c>
      <c r="P31" s="55">
        <f t="shared" si="4"/>
        <v>4793669.4515965814</v>
      </c>
      <c r="Q31" s="55">
        <f t="shared" si="4"/>
        <v>143979447.41657901</v>
      </c>
      <c r="R31" s="55">
        <f t="shared" si="4"/>
        <v>358677535.19606984</v>
      </c>
      <c r="S31" s="55">
        <f t="shared" si="4"/>
        <v>190227707.01325932</v>
      </c>
      <c r="T31" s="55">
        <f t="shared" si="4"/>
        <v>9885850.9224952906</v>
      </c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</row>
    <row r="32" spans="1:37" x14ac:dyDescent="0.2">
      <c r="B32" s="109" t="s">
        <v>15</v>
      </c>
      <c r="C32" s="110" t="s">
        <v>132</v>
      </c>
      <c r="D32" s="111">
        <v>1</v>
      </c>
      <c r="E32" s="101">
        <f t="shared" si="2"/>
        <v>88655080</v>
      </c>
      <c r="F32" s="112">
        <v>2032</v>
      </c>
      <c r="G32" s="112">
        <v>2039</v>
      </c>
      <c r="H32" s="112">
        <v>2031</v>
      </c>
      <c r="I32" s="113">
        <v>40</v>
      </c>
      <c r="J32" s="133"/>
      <c r="K32" s="55">
        <f t="shared" ref="K32:T32" si="5">K18</f>
        <v>0</v>
      </c>
      <c r="L32" s="55">
        <f t="shared" si="5"/>
        <v>0</v>
      </c>
      <c r="M32" s="55">
        <f t="shared" si="5"/>
        <v>0</v>
      </c>
      <c r="N32" s="55">
        <f t="shared" si="5"/>
        <v>0</v>
      </c>
      <c r="O32" s="55">
        <f t="shared" si="5"/>
        <v>0</v>
      </c>
      <c r="P32" s="55">
        <f t="shared" si="5"/>
        <v>500855.49304014869</v>
      </c>
      <c r="Q32" s="55">
        <f t="shared" si="5"/>
        <v>15043360.384279497</v>
      </c>
      <c r="R32" s="55">
        <f t="shared" si="5"/>
        <v>50729774.113445088</v>
      </c>
      <c r="S32" s="55">
        <f t="shared" si="5"/>
        <v>21348189.683523674</v>
      </c>
      <c r="T32" s="55">
        <f t="shared" si="5"/>
        <v>1032900.3257115859</v>
      </c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</row>
    <row r="33" spans="1:37" x14ac:dyDescent="0.2">
      <c r="B33" s="109" t="s">
        <v>15</v>
      </c>
      <c r="C33" s="110" t="s">
        <v>102</v>
      </c>
      <c r="D33" s="111">
        <v>1</v>
      </c>
      <c r="E33" s="101">
        <f t="shared" si="2"/>
        <v>55530000</v>
      </c>
      <c r="F33" s="112">
        <v>2032</v>
      </c>
      <c r="G33" s="112">
        <v>2039</v>
      </c>
      <c r="H33" s="112">
        <v>2031</v>
      </c>
      <c r="I33" s="113" t="e">
        <v>#N/A</v>
      </c>
      <c r="J33" s="133"/>
      <c r="K33" s="55">
        <f t="shared" ref="K33:T33" si="6">K19</f>
        <v>0</v>
      </c>
      <c r="L33" s="55">
        <f t="shared" si="6"/>
        <v>0</v>
      </c>
      <c r="M33" s="55">
        <f t="shared" si="6"/>
        <v>0</v>
      </c>
      <c r="N33" s="55">
        <f t="shared" si="6"/>
        <v>30372591.059302289</v>
      </c>
      <c r="O33" s="55">
        <f t="shared" si="6"/>
        <v>25157408.940697707</v>
      </c>
      <c r="P33" s="55">
        <f t="shared" si="6"/>
        <v>0</v>
      </c>
      <c r="Q33" s="55">
        <f t="shared" si="6"/>
        <v>0</v>
      </c>
      <c r="R33" s="55">
        <f t="shared" si="6"/>
        <v>0</v>
      </c>
      <c r="S33" s="55">
        <f t="shared" si="6"/>
        <v>0</v>
      </c>
      <c r="T33" s="55">
        <f t="shared" si="6"/>
        <v>0</v>
      </c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</row>
    <row r="34" spans="1:37" x14ac:dyDescent="0.2">
      <c r="B34" s="109" t="s">
        <v>15</v>
      </c>
      <c r="C34" s="110" t="s">
        <v>103</v>
      </c>
      <c r="D34" s="111">
        <v>1</v>
      </c>
      <c r="E34" s="101">
        <f t="shared" si="2"/>
        <v>24255000</v>
      </c>
      <c r="F34" s="112">
        <v>2032</v>
      </c>
      <c r="G34" s="112">
        <v>2039</v>
      </c>
      <c r="H34" s="112">
        <v>2031</v>
      </c>
      <c r="I34" s="113">
        <v>50</v>
      </c>
      <c r="J34" s="133"/>
      <c r="K34" s="55">
        <f t="shared" ref="K34:T34" si="7">K20</f>
        <v>0</v>
      </c>
      <c r="L34" s="55">
        <f t="shared" si="7"/>
        <v>0</v>
      </c>
      <c r="M34" s="55">
        <f t="shared" si="7"/>
        <v>0</v>
      </c>
      <c r="N34" s="55">
        <f t="shared" si="7"/>
        <v>0</v>
      </c>
      <c r="O34" s="55">
        <f t="shared" si="7"/>
        <v>14740000</v>
      </c>
      <c r="P34" s="55">
        <f t="shared" si="7"/>
        <v>9515000</v>
      </c>
      <c r="Q34" s="55">
        <f t="shared" si="7"/>
        <v>0</v>
      </c>
      <c r="R34" s="55">
        <f t="shared" si="7"/>
        <v>0</v>
      </c>
      <c r="S34" s="55">
        <f t="shared" si="7"/>
        <v>0</v>
      </c>
      <c r="T34" s="55">
        <f t="shared" si="7"/>
        <v>0</v>
      </c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</row>
    <row r="35" spans="1:37" x14ac:dyDescent="0.2">
      <c r="B35" s="118" t="s">
        <v>15</v>
      </c>
      <c r="C35" s="119" t="s">
        <v>119</v>
      </c>
      <c r="D35" s="120">
        <v>1</v>
      </c>
      <c r="E35" s="121">
        <f t="shared" si="2"/>
        <v>88130000.000000015</v>
      </c>
      <c r="F35" s="122">
        <v>2032</v>
      </c>
      <c r="G35" s="122">
        <v>2039</v>
      </c>
      <c r="H35" s="122">
        <v>2031</v>
      </c>
      <c r="I35" s="123">
        <v>40</v>
      </c>
      <c r="J35" s="133"/>
      <c r="K35" s="124">
        <f t="shared" ref="K35:T35" si="8">K21</f>
        <v>9788241.0886457823</v>
      </c>
      <c r="L35" s="124">
        <f t="shared" si="8"/>
        <v>30320483.97505305</v>
      </c>
      <c r="M35" s="124">
        <f t="shared" si="8"/>
        <v>35660865.736525431</v>
      </c>
      <c r="N35" s="124">
        <f t="shared" si="8"/>
        <v>6760627.6598312045</v>
      </c>
      <c r="O35" s="124">
        <f t="shared" si="8"/>
        <v>5599781.5399445426</v>
      </c>
      <c r="P35" s="124">
        <f t="shared" si="8"/>
        <v>0</v>
      </c>
      <c r="Q35" s="124">
        <f t="shared" si="8"/>
        <v>0</v>
      </c>
      <c r="R35" s="124">
        <f t="shared" si="8"/>
        <v>0</v>
      </c>
      <c r="S35" s="124">
        <f t="shared" si="8"/>
        <v>0</v>
      </c>
      <c r="T35" s="124">
        <f t="shared" si="8"/>
        <v>0</v>
      </c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</row>
    <row r="36" spans="1:37" x14ac:dyDescent="0.2">
      <c r="A36" s="152"/>
      <c r="B36" s="109" t="s">
        <v>15</v>
      </c>
      <c r="C36" s="110" t="s">
        <v>136</v>
      </c>
      <c r="D36" s="111">
        <v>1</v>
      </c>
      <c r="E36" s="101">
        <f t="shared" si="2"/>
        <v>17500000</v>
      </c>
      <c r="F36" s="112">
        <v>2027</v>
      </c>
      <c r="G36" s="112">
        <v>2027</v>
      </c>
      <c r="H36" s="112">
        <v>2027</v>
      </c>
      <c r="I36" s="113" t="e">
        <v>#N/A</v>
      </c>
      <c r="J36" s="133"/>
      <c r="K36" s="55">
        <v>0</v>
      </c>
      <c r="L36" s="55">
        <v>0</v>
      </c>
      <c r="M36" s="55">
        <v>0</v>
      </c>
      <c r="N36" s="55">
        <v>4375000</v>
      </c>
      <c r="O36" s="55">
        <v>13125000</v>
      </c>
      <c r="P36" s="55">
        <v>0</v>
      </c>
      <c r="Q36" s="55">
        <v>0</v>
      </c>
      <c r="R36" s="55">
        <v>0</v>
      </c>
      <c r="S36" s="55">
        <v>0</v>
      </c>
      <c r="T36" s="55">
        <v>0</v>
      </c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</row>
    <row r="37" spans="1:37" x14ac:dyDescent="0.2">
      <c r="B37" s="109" t="s">
        <v>15</v>
      </c>
      <c r="C37" s="110" t="s">
        <v>135</v>
      </c>
      <c r="D37" s="111">
        <v>1</v>
      </c>
      <c r="E37" s="101">
        <f t="shared" si="2"/>
        <v>135000000</v>
      </c>
      <c r="F37" s="112">
        <v>2027</v>
      </c>
      <c r="G37" s="112">
        <v>2027</v>
      </c>
      <c r="H37" s="112">
        <v>2027</v>
      </c>
      <c r="I37" s="113">
        <v>20</v>
      </c>
      <c r="J37" s="133"/>
      <c r="K37" s="55">
        <v>0</v>
      </c>
      <c r="L37" s="55">
        <v>0</v>
      </c>
      <c r="M37" s="55">
        <v>0</v>
      </c>
      <c r="N37" s="55">
        <v>33750000</v>
      </c>
      <c r="O37" s="55">
        <v>101250000</v>
      </c>
      <c r="P37" s="55">
        <v>0</v>
      </c>
      <c r="Q37" s="55">
        <v>0</v>
      </c>
      <c r="R37" s="55">
        <v>0</v>
      </c>
      <c r="S37" s="55">
        <v>0</v>
      </c>
      <c r="T37" s="55">
        <v>0</v>
      </c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</row>
    <row r="38" spans="1:37" x14ac:dyDescent="0.2">
      <c r="B38" s="109" t="s">
        <v>15</v>
      </c>
      <c r="C38" s="110" t="s">
        <v>142</v>
      </c>
      <c r="D38" s="111">
        <v>1</v>
      </c>
      <c r="E38" s="101">
        <f t="shared" si="2"/>
        <v>135000000</v>
      </c>
      <c r="F38" s="112">
        <v>2047</v>
      </c>
      <c r="G38" s="112">
        <v>2047</v>
      </c>
      <c r="H38" s="112">
        <v>2047</v>
      </c>
      <c r="I38" s="113">
        <v>20</v>
      </c>
      <c r="J38" s="133"/>
      <c r="K38" s="55">
        <v>0</v>
      </c>
      <c r="L38" s="55">
        <v>0</v>
      </c>
      <c r="M38" s="55">
        <v>0</v>
      </c>
      <c r="N38" s="55">
        <v>0</v>
      </c>
      <c r="O38" s="55">
        <v>0</v>
      </c>
      <c r="P38" s="55">
        <v>0</v>
      </c>
      <c r="Q38" s="55">
        <v>0</v>
      </c>
      <c r="R38" s="55">
        <v>0</v>
      </c>
      <c r="S38" s="55">
        <v>0</v>
      </c>
      <c r="T38" s="55">
        <v>0</v>
      </c>
      <c r="U38" s="55">
        <v>0</v>
      </c>
      <c r="V38" s="55">
        <v>0</v>
      </c>
      <c r="W38" s="55">
        <v>0</v>
      </c>
      <c r="X38" s="55">
        <v>0</v>
      </c>
      <c r="Y38" s="55">
        <v>0</v>
      </c>
      <c r="Z38" s="55">
        <v>0</v>
      </c>
      <c r="AA38" s="55">
        <v>0</v>
      </c>
      <c r="AB38" s="55">
        <v>0</v>
      </c>
      <c r="AC38" s="55">
        <v>0</v>
      </c>
      <c r="AD38" s="55">
        <v>0</v>
      </c>
      <c r="AE38" s="55">
        <v>0</v>
      </c>
      <c r="AF38" s="55">
        <v>0</v>
      </c>
      <c r="AG38" s="55">
        <v>0</v>
      </c>
      <c r="AH38" s="55">
        <v>33750000</v>
      </c>
      <c r="AI38" s="55">
        <v>101250000</v>
      </c>
      <c r="AJ38" s="55"/>
      <c r="AK38" s="55"/>
    </row>
    <row r="39" spans="1:37" x14ac:dyDescent="0.2">
      <c r="B39" s="109" t="s">
        <v>15</v>
      </c>
      <c r="C39" s="110" t="s">
        <v>137</v>
      </c>
      <c r="D39" s="111">
        <v>1</v>
      </c>
      <c r="E39" s="101">
        <f t="shared" si="2"/>
        <v>18100000</v>
      </c>
      <c r="F39" s="112">
        <v>2027</v>
      </c>
      <c r="G39" s="112">
        <v>2027</v>
      </c>
      <c r="H39" s="112">
        <v>2027</v>
      </c>
      <c r="I39" s="113">
        <v>40</v>
      </c>
      <c r="J39" s="133"/>
      <c r="K39" s="55">
        <v>0</v>
      </c>
      <c r="L39" s="55">
        <v>0</v>
      </c>
      <c r="M39" s="55">
        <v>0</v>
      </c>
      <c r="N39" s="55">
        <v>4525000</v>
      </c>
      <c r="O39" s="55">
        <v>13575000</v>
      </c>
      <c r="P39" s="55">
        <v>0</v>
      </c>
      <c r="Q39" s="55">
        <v>0</v>
      </c>
      <c r="R39" s="55">
        <v>0</v>
      </c>
      <c r="S39" s="55">
        <v>0</v>
      </c>
      <c r="T39" s="55">
        <v>0</v>
      </c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</row>
    <row r="40" spans="1:37" x14ac:dyDescent="0.2">
      <c r="A40" s="152"/>
      <c r="B40" s="109" t="s">
        <v>15</v>
      </c>
      <c r="C40" s="110" t="s">
        <v>138</v>
      </c>
      <c r="D40" s="111">
        <v>1</v>
      </c>
      <c r="E40" s="101">
        <f t="shared" si="2"/>
        <v>17500000</v>
      </c>
      <c r="F40" s="112">
        <v>2027</v>
      </c>
      <c r="G40" s="112">
        <v>2027</v>
      </c>
      <c r="H40" s="112">
        <v>2027</v>
      </c>
      <c r="I40" s="113" t="e">
        <f>NA()</f>
        <v>#N/A</v>
      </c>
      <c r="J40" s="133"/>
      <c r="K40" s="55">
        <v>0</v>
      </c>
      <c r="L40" s="55">
        <v>0</v>
      </c>
      <c r="M40" s="55">
        <v>0</v>
      </c>
      <c r="N40" s="55">
        <v>4375000</v>
      </c>
      <c r="O40" s="55">
        <v>13125000</v>
      </c>
      <c r="P40" s="55">
        <v>0</v>
      </c>
      <c r="Q40" s="55">
        <v>0</v>
      </c>
      <c r="R40" s="55">
        <v>0</v>
      </c>
      <c r="S40" s="55">
        <v>0</v>
      </c>
      <c r="T40" s="55">
        <v>0</v>
      </c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</row>
    <row r="41" spans="1:37" x14ac:dyDescent="0.2">
      <c r="B41" s="109" t="s">
        <v>15</v>
      </c>
      <c r="C41" s="110" t="s">
        <v>139</v>
      </c>
      <c r="D41" s="111">
        <v>1</v>
      </c>
      <c r="E41" s="101">
        <f t="shared" si="2"/>
        <v>135000000</v>
      </c>
      <c r="F41" s="112">
        <v>2027</v>
      </c>
      <c r="G41" s="112">
        <v>2027</v>
      </c>
      <c r="H41" s="112">
        <v>2027</v>
      </c>
      <c r="I41" s="113">
        <v>20</v>
      </c>
      <c r="J41" s="133"/>
      <c r="K41" s="55">
        <v>0</v>
      </c>
      <c r="L41" s="55">
        <v>0</v>
      </c>
      <c r="M41" s="55">
        <v>0</v>
      </c>
      <c r="N41" s="55">
        <v>33750000</v>
      </c>
      <c r="O41" s="55">
        <v>101250000</v>
      </c>
      <c r="P41" s="55">
        <v>0</v>
      </c>
      <c r="Q41" s="55">
        <v>0</v>
      </c>
      <c r="R41" s="55">
        <v>0</v>
      </c>
      <c r="S41" s="55">
        <v>0</v>
      </c>
      <c r="T41" s="55">
        <v>0</v>
      </c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</row>
    <row r="42" spans="1:37" x14ac:dyDescent="0.2">
      <c r="B42" s="109" t="s">
        <v>15</v>
      </c>
      <c r="C42" s="110" t="s">
        <v>143</v>
      </c>
      <c r="D42" s="111">
        <v>1</v>
      </c>
      <c r="E42" s="101">
        <f t="shared" si="2"/>
        <v>135000000</v>
      </c>
      <c r="F42" s="112">
        <v>2047</v>
      </c>
      <c r="G42" s="112">
        <v>2047</v>
      </c>
      <c r="H42" s="112">
        <v>2047</v>
      </c>
      <c r="I42" s="113">
        <v>20</v>
      </c>
      <c r="J42" s="133"/>
      <c r="K42" s="55">
        <v>0</v>
      </c>
      <c r="L42" s="55">
        <v>0</v>
      </c>
      <c r="M42" s="55">
        <v>0</v>
      </c>
      <c r="N42" s="55">
        <v>0</v>
      </c>
      <c r="O42" s="55">
        <v>0</v>
      </c>
      <c r="P42" s="55">
        <v>0</v>
      </c>
      <c r="Q42" s="55">
        <v>0</v>
      </c>
      <c r="R42" s="55">
        <v>0</v>
      </c>
      <c r="S42" s="55">
        <v>0</v>
      </c>
      <c r="T42" s="55">
        <v>0</v>
      </c>
      <c r="U42" s="55">
        <v>0</v>
      </c>
      <c r="V42" s="55">
        <v>0</v>
      </c>
      <c r="W42" s="55">
        <v>0</v>
      </c>
      <c r="X42" s="55">
        <v>0</v>
      </c>
      <c r="Y42" s="55">
        <v>0</v>
      </c>
      <c r="Z42" s="55">
        <v>0</v>
      </c>
      <c r="AA42" s="55">
        <v>0</v>
      </c>
      <c r="AB42" s="55">
        <v>0</v>
      </c>
      <c r="AC42" s="55">
        <v>0</v>
      </c>
      <c r="AD42" s="55">
        <v>0</v>
      </c>
      <c r="AE42" s="55">
        <v>0</v>
      </c>
      <c r="AF42" s="55">
        <v>0</v>
      </c>
      <c r="AG42" s="55">
        <v>0</v>
      </c>
      <c r="AH42" s="55">
        <v>33750000</v>
      </c>
      <c r="AI42" s="55">
        <v>101250000</v>
      </c>
      <c r="AJ42" s="55"/>
      <c r="AK42" s="55"/>
    </row>
    <row r="43" spans="1:37" x14ac:dyDescent="0.2">
      <c r="B43" s="109" t="s">
        <v>15</v>
      </c>
      <c r="C43" s="110" t="s">
        <v>140</v>
      </c>
      <c r="D43" s="111">
        <v>1</v>
      </c>
      <c r="E43" s="101">
        <f t="shared" si="2"/>
        <v>25000000</v>
      </c>
      <c r="F43" s="112">
        <v>2027</v>
      </c>
      <c r="G43" s="112">
        <v>2027</v>
      </c>
      <c r="H43" s="112">
        <v>2027</v>
      </c>
      <c r="I43" s="113">
        <v>40</v>
      </c>
      <c r="J43" s="133"/>
      <c r="K43" s="55">
        <v>0</v>
      </c>
      <c r="L43" s="55">
        <v>0</v>
      </c>
      <c r="M43" s="55">
        <v>0</v>
      </c>
      <c r="N43" s="55">
        <v>6250000</v>
      </c>
      <c r="O43" s="55">
        <v>18750000</v>
      </c>
      <c r="P43" s="55">
        <v>0</v>
      </c>
      <c r="Q43" s="55">
        <v>0</v>
      </c>
      <c r="R43" s="55">
        <v>0</v>
      </c>
      <c r="S43" s="55">
        <v>0</v>
      </c>
      <c r="T43" s="55">
        <v>0</v>
      </c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</row>
    <row r="44" spans="1:37" x14ac:dyDescent="0.2">
      <c r="B44" s="109"/>
      <c r="C44" s="110"/>
      <c r="D44" s="111"/>
      <c r="E44" s="101"/>
      <c r="F44" s="112"/>
      <c r="G44" s="112"/>
      <c r="H44" s="112"/>
      <c r="I44" s="113"/>
      <c r="J44" s="133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</row>
    <row r="45" spans="1:37" x14ac:dyDescent="0.2">
      <c r="C45" s="26"/>
    </row>
    <row r="46" spans="1:37" ht="15.75" x14ac:dyDescent="0.25">
      <c r="B46" s="18" t="str">
        <f>'I1 General Inputs'!B26</f>
        <v>Operating expenditure</v>
      </c>
      <c r="C46" s="3"/>
      <c r="D46" s="10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</row>
    <row r="47" spans="1:37" ht="15.75" x14ac:dyDescent="0.25">
      <c r="A47"/>
      <c r="B47" s="8" t="s">
        <v>13</v>
      </c>
      <c r="C47" s="5"/>
      <c r="D47" s="6" t="s">
        <v>7</v>
      </c>
      <c r="E47" s="5">
        <f>FirstYear</f>
        <v>2022</v>
      </c>
      <c r="F47" s="5">
        <f>+E47+1</f>
        <v>2023</v>
      </c>
      <c r="G47" s="5">
        <f t="shared" ref="G47:AE47" si="9">+F47+1</f>
        <v>2024</v>
      </c>
      <c r="H47" s="5">
        <f t="shared" si="9"/>
        <v>2025</v>
      </c>
      <c r="I47" s="5">
        <f t="shared" si="9"/>
        <v>2026</v>
      </c>
      <c r="J47" s="5">
        <f t="shared" si="9"/>
        <v>2027</v>
      </c>
      <c r="K47" s="5">
        <f t="shared" si="9"/>
        <v>2028</v>
      </c>
      <c r="L47" s="5">
        <f t="shared" si="9"/>
        <v>2029</v>
      </c>
      <c r="M47" s="5">
        <f t="shared" si="9"/>
        <v>2030</v>
      </c>
      <c r="N47" s="5">
        <f t="shared" si="9"/>
        <v>2031</v>
      </c>
      <c r="O47" s="5">
        <f t="shared" si="9"/>
        <v>2032</v>
      </c>
      <c r="P47" s="5">
        <f t="shared" si="9"/>
        <v>2033</v>
      </c>
      <c r="Q47" s="5">
        <f t="shared" si="9"/>
        <v>2034</v>
      </c>
      <c r="R47" s="5">
        <f t="shared" si="9"/>
        <v>2035</v>
      </c>
      <c r="S47" s="5">
        <f t="shared" si="9"/>
        <v>2036</v>
      </c>
      <c r="T47" s="5">
        <f t="shared" si="9"/>
        <v>2037</v>
      </c>
      <c r="U47" s="5">
        <f t="shared" si="9"/>
        <v>2038</v>
      </c>
      <c r="V47" s="5">
        <f t="shared" si="9"/>
        <v>2039</v>
      </c>
      <c r="W47" s="5">
        <f t="shared" si="9"/>
        <v>2040</v>
      </c>
      <c r="X47" s="5">
        <f t="shared" si="9"/>
        <v>2041</v>
      </c>
      <c r="Y47" s="5">
        <f t="shared" si="9"/>
        <v>2042</v>
      </c>
      <c r="Z47" s="5">
        <f t="shared" si="9"/>
        <v>2043</v>
      </c>
      <c r="AA47" s="5">
        <f t="shared" si="9"/>
        <v>2044</v>
      </c>
      <c r="AB47" s="5">
        <f t="shared" si="9"/>
        <v>2045</v>
      </c>
      <c r="AC47" s="5">
        <f t="shared" si="9"/>
        <v>2046</v>
      </c>
      <c r="AD47" s="5">
        <f t="shared" si="9"/>
        <v>2047</v>
      </c>
      <c r="AE47" s="5">
        <f t="shared" si="9"/>
        <v>2048</v>
      </c>
    </row>
    <row r="48" spans="1:37" x14ac:dyDescent="0.2">
      <c r="A48"/>
      <c r="B48" s="14" t="str">
        <f>'I1 General Inputs'!$B$14</f>
        <v>Base case</v>
      </c>
      <c r="C48" s="1"/>
      <c r="D48" s="11" t="s">
        <v>67</v>
      </c>
      <c r="E48" s="40">
        <v>0</v>
      </c>
      <c r="F48" s="40">
        <v>0</v>
      </c>
      <c r="G48" s="40">
        <v>0</v>
      </c>
      <c r="H48" s="40">
        <v>0</v>
      </c>
      <c r="I48" s="40">
        <v>0</v>
      </c>
      <c r="J48" s="40">
        <v>0</v>
      </c>
      <c r="K48" s="40">
        <v>0</v>
      </c>
      <c r="L48" s="40">
        <v>0</v>
      </c>
      <c r="M48" s="40">
        <v>0</v>
      </c>
      <c r="N48" s="40">
        <v>0</v>
      </c>
      <c r="O48" s="40">
        <v>0</v>
      </c>
      <c r="P48" s="40">
        <v>0</v>
      </c>
      <c r="Q48" s="40">
        <v>0</v>
      </c>
      <c r="R48" s="40">
        <v>0</v>
      </c>
      <c r="S48" s="40">
        <v>0</v>
      </c>
      <c r="T48" s="40">
        <v>0</v>
      </c>
      <c r="U48" s="40">
        <v>0</v>
      </c>
      <c r="V48" s="40">
        <v>0</v>
      </c>
      <c r="W48" s="40">
        <v>0</v>
      </c>
      <c r="X48" s="40">
        <v>0</v>
      </c>
      <c r="Y48" s="40">
        <v>0</v>
      </c>
      <c r="Z48" s="40">
        <v>0</v>
      </c>
      <c r="AA48" s="40">
        <v>0</v>
      </c>
      <c r="AB48" s="40">
        <v>0</v>
      </c>
      <c r="AC48" s="40">
        <v>0</v>
      </c>
      <c r="AD48" s="40">
        <v>0</v>
      </c>
      <c r="AE48" s="40">
        <v>0</v>
      </c>
    </row>
    <row r="49" spans="1:31" x14ac:dyDescent="0.2">
      <c r="A49"/>
      <c r="B49" s="14" t="str">
        <f>'I1 General Inputs'!$B$15</f>
        <v>Option 1</v>
      </c>
      <c r="C49" s="1"/>
      <c r="D49" s="11" t="s">
        <v>67</v>
      </c>
      <c r="E49" s="40">
        <v>0</v>
      </c>
      <c r="F49" s="40">
        <v>0</v>
      </c>
      <c r="G49" s="40">
        <v>0</v>
      </c>
      <c r="H49" s="40">
        <v>0</v>
      </c>
      <c r="I49" s="40">
        <v>0</v>
      </c>
      <c r="J49" s="40">
        <v>0</v>
      </c>
      <c r="K49" s="40">
        <v>0</v>
      </c>
      <c r="L49" s="40">
        <v>0</v>
      </c>
      <c r="M49" s="40">
        <v>0</v>
      </c>
      <c r="N49" s="40">
        <f>'I3 Opex'!N15+'I3 Opex'!N21</f>
        <v>30378854.154603109</v>
      </c>
      <c r="O49" s="40">
        <f>'I3 Opex'!O15+'I3 Opex'!O21</f>
        <v>30378854.154603109</v>
      </c>
      <c r="P49" s="40">
        <f>'I3 Opex'!P15+'I3 Opex'!P21</f>
        <v>30378854.154603109</v>
      </c>
      <c r="Q49" s="40">
        <f>'I3 Opex'!Q15+'I3 Opex'!Q21</f>
        <v>30378854.154603109</v>
      </c>
      <c r="R49" s="40">
        <f>'I3 Opex'!R15+'I3 Opex'!R21</f>
        <v>30378854.154603109</v>
      </c>
      <c r="S49" s="40">
        <f>'I3 Opex'!S15+'I3 Opex'!S21</f>
        <v>30378854.154603109</v>
      </c>
      <c r="T49" s="40">
        <f>'I3 Opex'!T15+'I3 Opex'!T21</f>
        <v>30378854.154603109</v>
      </c>
      <c r="U49" s="40">
        <f>'I3 Opex'!U15+'I3 Opex'!U21</f>
        <v>30378854.154603109</v>
      </c>
      <c r="V49" s="40">
        <f>'I3 Opex'!V15+'I3 Opex'!V21</f>
        <v>30378854.154603109</v>
      </c>
      <c r="W49" s="40">
        <f>'I3 Opex'!W15+'I3 Opex'!W21</f>
        <v>30378854.154603109</v>
      </c>
      <c r="X49" s="40">
        <f>'I3 Opex'!X15+'I3 Opex'!X21</f>
        <v>30378854.154603109</v>
      </c>
      <c r="Y49" s="40">
        <f>'I3 Opex'!Y15+'I3 Opex'!Y21</f>
        <v>30378854.154603109</v>
      </c>
      <c r="Z49" s="40">
        <f>'I3 Opex'!Z15+'I3 Opex'!Z21</f>
        <v>30378854.154603109</v>
      </c>
      <c r="AA49" s="40">
        <f>'I3 Opex'!AA15+'I3 Opex'!AA21</f>
        <v>30378854.154603109</v>
      </c>
      <c r="AB49" s="40">
        <f>'I3 Opex'!AB15+'I3 Opex'!AB21</f>
        <v>30378854.154603109</v>
      </c>
      <c r="AC49" s="40">
        <f>'I3 Opex'!AC15+'I3 Opex'!AC21</f>
        <v>30378854.154603109</v>
      </c>
      <c r="AD49" s="40">
        <f>'I3 Opex'!AD15+'I3 Opex'!AD21</f>
        <v>30378854.154603109</v>
      </c>
      <c r="AE49" s="40">
        <f>'I3 Opex'!AE15+'I3 Opex'!AE21</f>
        <v>30378854.154603109</v>
      </c>
    </row>
    <row r="50" spans="1:31" x14ac:dyDescent="0.2">
      <c r="A50"/>
      <c r="B50" s="14" t="str">
        <f>'I1 General Inputs'!$B$16</f>
        <v>Option 2</v>
      </c>
      <c r="C50" s="1"/>
      <c r="D50" s="11" t="s">
        <v>67</v>
      </c>
      <c r="E50" s="40">
        <v>0</v>
      </c>
      <c r="F50" s="40">
        <v>0</v>
      </c>
      <c r="G50" s="40">
        <v>0</v>
      </c>
      <c r="H50" s="40">
        <v>0</v>
      </c>
      <c r="I50" s="40">
        <f>SUM('I3 Opex'!I$31,'I3 Opex'!I$37)</f>
        <v>0</v>
      </c>
      <c r="J50" s="40">
        <f>SUM('I3 Opex'!J$31,'I3 Opex'!J$37)</f>
        <v>2500000</v>
      </c>
      <c r="K50" s="40">
        <f>SUM('I3 Opex'!K$31,'I3 Opex'!K$37)</f>
        <v>2500000</v>
      </c>
      <c r="L50" s="40">
        <f>SUM('I3 Opex'!L$31,'I3 Opex'!L$37)</f>
        <v>2500000</v>
      </c>
      <c r="M50" s="40">
        <f>SUM('I3 Opex'!M$31,'I3 Opex'!M$37)</f>
        <v>2500000</v>
      </c>
      <c r="N50" s="40">
        <f>SUM('I3 Opex'!N16,'I3 Opex'!N22)+SUM('I3 Opex'!M$31,'I3 Opex'!M$37)</f>
        <v>32878854.154603109</v>
      </c>
      <c r="O50" s="40">
        <f>SUM('I3 Opex'!O16,'I3 Opex'!O22)+SUM('I3 Opex'!N$31,'I3 Opex'!N$37)</f>
        <v>32878854.154603109</v>
      </c>
      <c r="P50" s="40">
        <f>SUM('I3 Opex'!P16,'I3 Opex'!P22)+SUM('I3 Opex'!O$31,'I3 Opex'!O$37)</f>
        <v>32878854.154603109</v>
      </c>
      <c r="Q50" s="40">
        <f>SUM('I3 Opex'!Q16,'I3 Opex'!Q22)+SUM('I3 Opex'!P$31,'I3 Opex'!P$37)</f>
        <v>32878854.154603109</v>
      </c>
      <c r="R50" s="40">
        <f>SUM('I3 Opex'!R16,'I3 Opex'!R22)+SUM('I3 Opex'!Q$31,'I3 Opex'!Q$37)</f>
        <v>32878854.154603109</v>
      </c>
      <c r="S50" s="40">
        <f>SUM('I3 Opex'!S16,'I3 Opex'!S22)+SUM('I3 Opex'!R$31,'I3 Opex'!R$37)</f>
        <v>32878854.154603109</v>
      </c>
      <c r="T50" s="40">
        <f>SUM('I3 Opex'!T16,'I3 Opex'!T22)+SUM('I3 Opex'!S$31,'I3 Opex'!S$37)</f>
        <v>32878854.154603109</v>
      </c>
      <c r="U50" s="40">
        <f>SUM('I3 Opex'!U16,'I3 Opex'!U22)+SUM('I3 Opex'!T$31,'I3 Opex'!T$37)</f>
        <v>32878854.154603109</v>
      </c>
      <c r="V50" s="40">
        <f>SUM('I3 Opex'!V16,'I3 Opex'!V22)+SUM('I3 Opex'!U$31,'I3 Opex'!U$37)</f>
        <v>32878854.154603109</v>
      </c>
      <c r="W50" s="40">
        <f>SUM('I3 Opex'!W16,'I3 Opex'!W22)+SUM('I3 Opex'!V$31,'I3 Opex'!V$37)</f>
        <v>32878854.154603109</v>
      </c>
      <c r="X50" s="40">
        <f>SUM('I3 Opex'!X16,'I3 Opex'!X22)+SUM('I3 Opex'!W$31,'I3 Opex'!W$37)</f>
        <v>32878854.154603109</v>
      </c>
      <c r="Y50" s="40">
        <f>SUM('I3 Opex'!Y16,'I3 Opex'!Y22)+SUM('I3 Opex'!X$31,'I3 Opex'!X$37)</f>
        <v>32878854.154603109</v>
      </c>
      <c r="Z50" s="40">
        <f>SUM('I3 Opex'!Z16,'I3 Opex'!Z22)+SUM('I3 Opex'!Y$31,'I3 Opex'!Y$37)</f>
        <v>32878854.154603109</v>
      </c>
      <c r="AA50" s="40">
        <f>SUM('I3 Opex'!AA16,'I3 Opex'!AA22)+SUM('I3 Opex'!Z$31,'I3 Opex'!Z$37)</f>
        <v>32878854.154603109</v>
      </c>
      <c r="AB50" s="40">
        <f>SUM('I3 Opex'!AB16,'I3 Opex'!AB22)+SUM('I3 Opex'!AA$31,'I3 Opex'!AA$37)</f>
        <v>32878854.154603109</v>
      </c>
      <c r="AC50" s="40">
        <f>SUM('I3 Opex'!AC16,'I3 Opex'!AC22)+SUM('I3 Opex'!AB$31,'I3 Opex'!AB$37)</f>
        <v>32878854.154603109</v>
      </c>
      <c r="AD50" s="40">
        <f>SUM('I3 Opex'!AD16,'I3 Opex'!AD22)+SUM('I3 Opex'!AC$31,'I3 Opex'!AC$37)</f>
        <v>32878854.154603109</v>
      </c>
      <c r="AE50" s="40">
        <f>SUM('I3 Opex'!AE16,'I3 Opex'!AE22)+SUM('I3 Opex'!AD$31,'I3 Opex'!AD$37)</f>
        <v>32878854.154603109</v>
      </c>
    </row>
    <row r="51" spans="1:31" collapsed="1" x14ac:dyDescent="0.2">
      <c r="B51" s="26"/>
      <c r="D51" s="9"/>
    </row>
    <row r="52" spans="1:31" x14ac:dyDescent="0.2">
      <c r="B52" s="26"/>
      <c r="D52" s="9"/>
    </row>
    <row r="53" spans="1:31" ht="21" collapsed="1" x14ac:dyDescent="0.35">
      <c r="B53" s="62" t="s">
        <v>49</v>
      </c>
      <c r="C53" s="4"/>
      <c r="D53" s="42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</row>
    <row r="54" spans="1:31" x14ac:dyDescent="0.2">
      <c r="B54" s="26"/>
      <c r="D54" s="9"/>
    </row>
    <row r="55" spans="1:31" ht="15.75" x14ac:dyDescent="0.25">
      <c r="B55" s="18" t="str">
        <f>'I1 General Inputs'!E31</f>
        <v>Involuntary load shedding</v>
      </c>
      <c r="C55" s="3"/>
      <c r="D55" s="8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</row>
    <row r="56" spans="1:31" ht="15.75" x14ac:dyDescent="0.25">
      <c r="B56" s="87" t="str">
        <f>'I1 General Inputs'!$J$24</f>
        <v>Step</v>
      </c>
      <c r="C56" s="88" t="str">
        <f>'I1 General Inputs'!$I$24</f>
        <v>S1</v>
      </c>
      <c r="D56" s="6" t="s">
        <v>7</v>
      </c>
      <c r="E56" s="5">
        <f>FirstYear</f>
        <v>2022</v>
      </c>
      <c r="F56" s="5">
        <f t="shared" ref="F56:AE56" si="10">+E56+1</f>
        <v>2023</v>
      </c>
      <c r="G56" s="5">
        <f t="shared" si="10"/>
        <v>2024</v>
      </c>
      <c r="H56" s="5">
        <f t="shared" si="10"/>
        <v>2025</v>
      </c>
      <c r="I56" s="5">
        <f t="shared" si="10"/>
        <v>2026</v>
      </c>
      <c r="J56" s="5">
        <f t="shared" si="10"/>
        <v>2027</v>
      </c>
      <c r="K56" s="5">
        <f t="shared" si="10"/>
        <v>2028</v>
      </c>
      <c r="L56" s="5">
        <f t="shared" si="10"/>
        <v>2029</v>
      </c>
      <c r="M56" s="5">
        <f t="shared" si="10"/>
        <v>2030</v>
      </c>
      <c r="N56" s="5">
        <f t="shared" si="10"/>
        <v>2031</v>
      </c>
      <c r="O56" s="5">
        <f t="shared" si="10"/>
        <v>2032</v>
      </c>
      <c r="P56" s="5">
        <f t="shared" si="10"/>
        <v>2033</v>
      </c>
      <c r="Q56" s="5">
        <f t="shared" si="10"/>
        <v>2034</v>
      </c>
      <c r="R56" s="5">
        <f t="shared" si="10"/>
        <v>2035</v>
      </c>
      <c r="S56" s="5">
        <f t="shared" si="10"/>
        <v>2036</v>
      </c>
      <c r="T56" s="5">
        <f t="shared" si="10"/>
        <v>2037</v>
      </c>
      <c r="U56" s="5">
        <f t="shared" si="10"/>
        <v>2038</v>
      </c>
      <c r="V56" s="5">
        <f t="shared" si="10"/>
        <v>2039</v>
      </c>
      <c r="W56" s="5">
        <f t="shared" si="10"/>
        <v>2040</v>
      </c>
      <c r="X56" s="5">
        <f t="shared" si="10"/>
        <v>2041</v>
      </c>
      <c r="Y56" s="5">
        <f t="shared" si="10"/>
        <v>2042</v>
      </c>
      <c r="Z56" s="5">
        <f t="shared" si="10"/>
        <v>2043</v>
      </c>
      <c r="AA56" s="5">
        <f t="shared" si="10"/>
        <v>2044</v>
      </c>
      <c r="AB56" s="5">
        <f t="shared" si="10"/>
        <v>2045</v>
      </c>
      <c r="AC56" s="5">
        <f t="shared" si="10"/>
        <v>2046</v>
      </c>
      <c r="AD56" s="5">
        <f t="shared" si="10"/>
        <v>2047</v>
      </c>
      <c r="AE56" s="5">
        <f t="shared" si="10"/>
        <v>2048</v>
      </c>
    </row>
    <row r="57" spans="1:31" x14ac:dyDescent="0.2">
      <c r="B57" s="24" t="str">
        <f>+'I1 General Inputs'!$B$14</f>
        <v>Base case</v>
      </c>
      <c r="C57" s="1"/>
      <c r="D57" s="11" t="s">
        <v>67</v>
      </c>
      <c r="E57" s="40">
        <v>0</v>
      </c>
      <c r="F57" s="40">
        <v>0</v>
      </c>
      <c r="G57" s="40">
        <v>26182100.237020314</v>
      </c>
      <c r="H57" s="40">
        <v>105052466.7886305</v>
      </c>
      <c r="I57" s="40">
        <v>176727485.06114343</v>
      </c>
      <c r="J57" s="40">
        <v>51008500.627034098</v>
      </c>
      <c r="K57" s="40">
        <v>1758.3961492292353</v>
      </c>
      <c r="L57" s="40">
        <v>84757194.027613953</v>
      </c>
      <c r="M57" s="40">
        <v>14509148.68039497</v>
      </c>
      <c r="N57" s="40">
        <v>18882443.121787686</v>
      </c>
      <c r="O57" s="40">
        <v>2163.2386989388597</v>
      </c>
      <c r="P57" s="40">
        <v>2237.890070283614</v>
      </c>
      <c r="Q57" s="40">
        <v>2395.6126742926799</v>
      </c>
      <c r="R57" s="40">
        <v>2575.762684183112</v>
      </c>
      <c r="S57" s="40">
        <v>2675.3172400626054</v>
      </c>
      <c r="T57" s="40">
        <v>2846.9387272235163</v>
      </c>
      <c r="U57" s="40">
        <v>3046.4637192530995</v>
      </c>
      <c r="V57" s="40">
        <v>3205.3296162699417</v>
      </c>
      <c r="W57" s="40">
        <v>3399.9863945081001</v>
      </c>
      <c r="X57" s="40">
        <v>3593.751628215492</v>
      </c>
      <c r="Y57" s="40">
        <v>3771.765139992855</v>
      </c>
      <c r="Z57" s="40">
        <v>4045.6752373861959</v>
      </c>
      <c r="AA57" s="40">
        <v>4341.9546422670292</v>
      </c>
      <c r="AB57" s="40">
        <v>4532.3493678061004</v>
      </c>
      <c r="AC57" s="40">
        <v>4798.8298654523323</v>
      </c>
      <c r="AD57" s="40">
        <v>5104.4148778608878</v>
      </c>
      <c r="AE57" s="40">
        <v>5407.8926010029127</v>
      </c>
    </row>
    <row r="58" spans="1:31" x14ac:dyDescent="0.2">
      <c r="B58" s="24" t="str">
        <f>+'I1 General Inputs'!$B$15</f>
        <v>Option 1</v>
      </c>
      <c r="C58" s="1"/>
      <c r="D58" s="11" t="s">
        <v>67</v>
      </c>
      <c r="E58" s="40">
        <v>0</v>
      </c>
      <c r="F58" s="40">
        <v>0</v>
      </c>
      <c r="G58" s="40">
        <v>22076623.140772924</v>
      </c>
      <c r="H58" s="40">
        <v>105054743.11086769</v>
      </c>
      <c r="I58" s="40">
        <v>174265055.80084041</v>
      </c>
      <c r="J58" s="40">
        <v>51560688.263697736</v>
      </c>
      <c r="K58" s="40">
        <v>1675.0204566756884</v>
      </c>
      <c r="L58" s="40">
        <v>86436463.8576065</v>
      </c>
      <c r="M58" s="40">
        <v>15406747.363562282</v>
      </c>
      <c r="N58" s="40">
        <v>20961539.033349156</v>
      </c>
      <c r="O58" s="40">
        <v>2060.3107334166025</v>
      </c>
      <c r="P58" s="40">
        <v>2131.4044884727846</v>
      </c>
      <c r="Q58" s="40">
        <v>2281.5554909211642</v>
      </c>
      <c r="R58" s="40">
        <v>2453.3167827067346</v>
      </c>
      <c r="S58" s="40">
        <v>2547.6364064169634</v>
      </c>
      <c r="T58" s="40">
        <v>2711.3140171436162</v>
      </c>
      <c r="U58" s="40">
        <v>2901.5085916167286</v>
      </c>
      <c r="V58" s="40">
        <v>3052.5640995450481</v>
      </c>
      <c r="W58" s="40">
        <v>3237.9974159499693</v>
      </c>
      <c r="X58" s="40">
        <v>3422.6022674195647</v>
      </c>
      <c r="Y58" s="40">
        <v>3592.0816526189146</v>
      </c>
      <c r="Z58" s="40">
        <v>3852.8075594267543</v>
      </c>
      <c r="AA58" s="40">
        <v>4134.7133429842306</v>
      </c>
      <c r="AB58" s="40">
        <v>4316.0318638358658</v>
      </c>
      <c r="AC58" s="40">
        <v>4569.22298386274</v>
      </c>
      <c r="AD58" s="40">
        <v>4860.2389649904517</v>
      </c>
      <c r="AE58" s="40">
        <v>5149.2894131535377</v>
      </c>
    </row>
    <row r="59" spans="1:31" x14ac:dyDescent="0.2">
      <c r="B59" s="24" t="str">
        <f>+'I1 General Inputs'!$B$16</f>
        <v>Option 2</v>
      </c>
      <c r="C59" s="1"/>
      <c r="D59" s="11" t="s">
        <v>67</v>
      </c>
      <c r="E59" s="40">
        <v>0</v>
      </c>
      <c r="F59" s="40">
        <v>0</v>
      </c>
      <c r="G59" s="40">
        <v>22076857.252524983</v>
      </c>
      <c r="H59" s="40">
        <v>105055939.08200929</v>
      </c>
      <c r="I59" s="40">
        <v>172246648.53942624</v>
      </c>
      <c r="J59" s="40">
        <v>45614768.270624496</v>
      </c>
      <c r="K59" s="40">
        <v>1455.3086968156413</v>
      </c>
      <c r="L59" s="40">
        <v>86635080.772690222</v>
      </c>
      <c r="M59" s="40">
        <v>15662760.806656243</v>
      </c>
      <c r="N59" s="40">
        <v>18596826.702251684</v>
      </c>
      <c r="O59" s="40">
        <v>1790.0439777754837</v>
      </c>
      <c r="P59" s="40">
        <v>1851.8248342867932</v>
      </c>
      <c r="Q59" s="40">
        <v>1982.2697635767181</v>
      </c>
      <c r="R59" s="40">
        <v>2131.482660520267</v>
      </c>
      <c r="S59" s="40">
        <v>2213.4480279708418</v>
      </c>
      <c r="T59" s="40">
        <v>2355.642961184366</v>
      </c>
      <c r="U59" s="40">
        <v>2520.9137028426662</v>
      </c>
      <c r="V59" s="40">
        <v>2652.1340604919515</v>
      </c>
      <c r="W59" s="40">
        <v>2813.2406212216238</v>
      </c>
      <c r="X59" s="40">
        <v>2973.6172574999064</v>
      </c>
      <c r="Y59" s="40">
        <v>3120.8815230284617</v>
      </c>
      <c r="Z59" s="40">
        <v>3347.395881641522</v>
      </c>
      <c r="AA59" s="40">
        <v>3592.375614236028</v>
      </c>
      <c r="AB59" s="40">
        <v>3749.9123893838068</v>
      </c>
      <c r="AC59" s="40">
        <v>3969.9015363787439</v>
      </c>
      <c r="AD59" s="40">
        <v>4222.8328677398622</v>
      </c>
      <c r="AE59" s="40">
        <v>4473.8932692262006</v>
      </c>
    </row>
    <row r="60" spans="1:31" collapsed="1" x14ac:dyDescent="0.2">
      <c r="B60" s="26"/>
      <c r="D60" s="9"/>
    </row>
    <row r="61" spans="1:31" ht="15.75" x14ac:dyDescent="0.25">
      <c r="B61" s="87" t="str">
        <f>'I1 General Inputs'!$J$25</f>
        <v>Progressive</v>
      </c>
      <c r="C61" s="88" t="str">
        <f>'I1 General Inputs'!$I$25</f>
        <v>S2</v>
      </c>
      <c r="D61" s="6" t="s">
        <v>7</v>
      </c>
      <c r="E61" s="5">
        <f>FirstYear</f>
        <v>2022</v>
      </c>
      <c r="F61" s="5">
        <f t="shared" ref="F61:AE61" si="11">+E61+1</f>
        <v>2023</v>
      </c>
      <c r="G61" s="5">
        <f t="shared" si="11"/>
        <v>2024</v>
      </c>
      <c r="H61" s="5">
        <f t="shared" si="11"/>
        <v>2025</v>
      </c>
      <c r="I61" s="5">
        <f t="shared" si="11"/>
        <v>2026</v>
      </c>
      <c r="J61" s="5">
        <f t="shared" si="11"/>
        <v>2027</v>
      </c>
      <c r="K61" s="5">
        <f t="shared" si="11"/>
        <v>2028</v>
      </c>
      <c r="L61" s="5">
        <f t="shared" si="11"/>
        <v>2029</v>
      </c>
      <c r="M61" s="5">
        <f t="shared" si="11"/>
        <v>2030</v>
      </c>
      <c r="N61" s="5">
        <f t="shared" si="11"/>
        <v>2031</v>
      </c>
      <c r="O61" s="5">
        <f t="shared" si="11"/>
        <v>2032</v>
      </c>
      <c r="P61" s="5">
        <f t="shared" si="11"/>
        <v>2033</v>
      </c>
      <c r="Q61" s="5">
        <f t="shared" si="11"/>
        <v>2034</v>
      </c>
      <c r="R61" s="5">
        <f t="shared" si="11"/>
        <v>2035</v>
      </c>
      <c r="S61" s="5">
        <f t="shared" si="11"/>
        <v>2036</v>
      </c>
      <c r="T61" s="5">
        <f t="shared" si="11"/>
        <v>2037</v>
      </c>
      <c r="U61" s="5">
        <f t="shared" si="11"/>
        <v>2038</v>
      </c>
      <c r="V61" s="5">
        <f t="shared" si="11"/>
        <v>2039</v>
      </c>
      <c r="W61" s="5">
        <f t="shared" si="11"/>
        <v>2040</v>
      </c>
      <c r="X61" s="5">
        <f t="shared" si="11"/>
        <v>2041</v>
      </c>
      <c r="Y61" s="5">
        <f t="shared" si="11"/>
        <v>2042</v>
      </c>
      <c r="Z61" s="5">
        <f t="shared" si="11"/>
        <v>2043</v>
      </c>
      <c r="AA61" s="5">
        <f t="shared" si="11"/>
        <v>2044</v>
      </c>
      <c r="AB61" s="5">
        <f t="shared" si="11"/>
        <v>2045</v>
      </c>
      <c r="AC61" s="5">
        <f t="shared" si="11"/>
        <v>2046</v>
      </c>
      <c r="AD61" s="5">
        <f t="shared" si="11"/>
        <v>2047</v>
      </c>
      <c r="AE61" s="5">
        <f t="shared" si="11"/>
        <v>2048</v>
      </c>
    </row>
    <row r="62" spans="1:31" x14ac:dyDescent="0.2">
      <c r="B62" s="24" t="str">
        <f>+'I1 General Inputs'!$B$14</f>
        <v>Base case</v>
      </c>
      <c r="C62" s="1"/>
      <c r="D62" s="11" t="s">
        <v>67</v>
      </c>
      <c r="E62" s="40">
        <v>0</v>
      </c>
      <c r="F62" s="40">
        <v>0</v>
      </c>
      <c r="G62" s="40">
        <v>13332845.50688952</v>
      </c>
      <c r="H62" s="40">
        <v>10122213.764215803</v>
      </c>
      <c r="I62" s="40">
        <v>55121799.741214029</v>
      </c>
      <c r="J62" s="40">
        <v>682.67323361954209</v>
      </c>
      <c r="K62" s="40">
        <v>716.31221353378078</v>
      </c>
      <c r="L62" s="40">
        <v>100064423.62762502</v>
      </c>
      <c r="M62" s="40">
        <v>7678887.753778372</v>
      </c>
      <c r="N62" s="40">
        <v>58136754.500198945</v>
      </c>
      <c r="O62" s="40">
        <v>888.08363759086922</v>
      </c>
      <c r="P62" s="40">
        <v>10850335.898788884</v>
      </c>
      <c r="Q62" s="40">
        <v>47965747.280413114</v>
      </c>
      <c r="R62" s="40">
        <v>54148323.789279103</v>
      </c>
      <c r="S62" s="40">
        <v>21197196.178610425</v>
      </c>
      <c r="T62" s="40">
        <v>1208.1480645032048</v>
      </c>
      <c r="U62" s="40">
        <v>146297849.77201307</v>
      </c>
      <c r="V62" s="40">
        <v>1357.4007454269215</v>
      </c>
      <c r="W62" s="40">
        <v>1436.8623539734206</v>
      </c>
      <c r="X62" s="40">
        <v>1521.2814987555744</v>
      </c>
      <c r="Y62" s="40">
        <v>1591.0640198990977</v>
      </c>
      <c r="Z62" s="40">
        <v>1695.8291473869897</v>
      </c>
      <c r="AA62" s="40">
        <v>1825.852671084036</v>
      </c>
      <c r="AB62" s="40">
        <v>1897.7990311477206</v>
      </c>
      <c r="AC62" s="40">
        <v>2011.1172673768124</v>
      </c>
      <c r="AD62" s="40">
        <v>2155.218352661087</v>
      </c>
      <c r="AE62" s="40">
        <v>2296.2126024468707</v>
      </c>
    </row>
    <row r="63" spans="1:31" x14ac:dyDescent="0.2">
      <c r="B63" s="24" t="str">
        <f>+'I1 General Inputs'!$B$15</f>
        <v>Option 1</v>
      </c>
      <c r="C63" s="1"/>
      <c r="D63" s="11" t="s">
        <v>67</v>
      </c>
      <c r="E63" s="40">
        <v>0</v>
      </c>
      <c r="F63" s="40">
        <v>0</v>
      </c>
      <c r="G63" s="40">
        <v>13333249.369465318</v>
      </c>
      <c r="H63" s="40">
        <v>10133116.911023682</v>
      </c>
      <c r="I63" s="40">
        <v>57106302.276220612</v>
      </c>
      <c r="J63" s="40">
        <v>1457.1567955002076</v>
      </c>
      <c r="K63" s="40">
        <v>1528.9168210393477</v>
      </c>
      <c r="L63" s="40">
        <v>98403621.927483097</v>
      </c>
      <c r="M63" s="40">
        <v>7428005.8670461522</v>
      </c>
      <c r="N63" s="40">
        <v>58056243.903905697</v>
      </c>
      <c r="O63" s="40">
        <v>1895.2878807250709</v>
      </c>
      <c r="P63" s="40">
        <v>11179937.98364708</v>
      </c>
      <c r="Q63" s="40">
        <v>26320077.543047205</v>
      </c>
      <c r="R63" s="40">
        <v>31555410.750454243</v>
      </c>
      <c r="S63" s="40">
        <v>21611476.209892716</v>
      </c>
      <c r="T63" s="40">
        <v>2578.1036468173115</v>
      </c>
      <c r="U63" s="40">
        <v>151934323.84850815</v>
      </c>
      <c r="V63" s="40">
        <v>2895.9483566714384</v>
      </c>
      <c r="W63" s="40">
        <v>3065.0040140699116</v>
      </c>
      <c r="X63" s="40">
        <v>3245.1964934533785</v>
      </c>
      <c r="Y63" s="40">
        <v>3394.0391796667377</v>
      </c>
      <c r="Z63" s="40">
        <v>3616.0248833513556</v>
      </c>
      <c r="AA63" s="40">
        <v>3894.3554930600885</v>
      </c>
      <c r="AB63" s="40">
        <v>4047.7631098248926</v>
      </c>
      <c r="AC63" s="40">
        <v>4288.8331144192471</v>
      </c>
      <c r="AD63" s="40">
        <v>4596.3899918943871</v>
      </c>
      <c r="AE63" s="40">
        <v>4896.7194291323694</v>
      </c>
    </row>
    <row r="64" spans="1:31" x14ac:dyDescent="0.2">
      <c r="B64" s="24" t="str">
        <f>+'I1 General Inputs'!$B$16</f>
        <v>Option 2</v>
      </c>
      <c r="C64" s="1"/>
      <c r="D64" s="11" t="s">
        <v>67</v>
      </c>
      <c r="E64" s="40">
        <v>0</v>
      </c>
      <c r="F64" s="40">
        <v>0</v>
      </c>
      <c r="G64" s="40">
        <v>13333365.583359202</v>
      </c>
      <c r="H64" s="40">
        <v>10150871.531544028</v>
      </c>
      <c r="I64" s="40">
        <v>56859496.393356994</v>
      </c>
      <c r="J64" s="40">
        <v>1696.382554683737</v>
      </c>
      <c r="K64" s="40">
        <v>1779.9003861511612</v>
      </c>
      <c r="L64" s="40">
        <v>98824151.152350128</v>
      </c>
      <c r="M64" s="40">
        <v>7474077.6364329923</v>
      </c>
      <c r="N64" s="40">
        <v>58258746.379637174</v>
      </c>
      <c r="O64" s="40">
        <v>2206.4252378872011</v>
      </c>
      <c r="P64" s="40">
        <v>11194228.523818556</v>
      </c>
      <c r="Q64" s="40">
        <v>24859416.054020669</v>
      </c>
      <c r="R64" s="40">
        <v>29755303.367256042</v>
      </c>
      <c r="S64" s="40">
        <v>21506820.482348397</v>
      </c>
      <c r="T64" s="40">
        <v>3001.2504024544296</v>
      </c>
      <c r="U64" s="40">
        <v>152988575.1096417</v>
      </c>
      <c r="V64" s="40">
        <v>3371.1132715561089</v>
      </c>
      <c r="W64" s="40">
        <v>3567.843486727576</v>
      </c>
      <c r="X64" s="40">
        <v>3777.4874303734255</v>
      </c>
      <c r="Y64" s="40">
        <v>3950.8042082816537</v>
      </c>
      <c r="Z64" s="40">
        <v>4209.0997378862976</v>
      </c>
      <c r="AA64" s="40">
        <v>4533.3123508481722</v>
      </c>
      <c r="AB64" s="40">
        <v>4711.6736694887222</v>
      </c>
      <c r="AC64" s="40">
        <v>4992.4625611927122</v>
      </c>
      <c r="AD64" s="40">
        <v>5351.1252493082275</v>
      </c>
      <c r="AE64" s="40">
        <v>5700.8975589228676</v>
      </c>
    </row>
    <row r="65" spans="2:31" collapsed="1" x14ac:dyDescent="0.2">
      <c r="B65" s="26"/>
      <c r="D65" s="9"/>
    </row>
    <row r="66" spans="2:31" ht="15.75" x14ac:dyDescent="0.25">
      <c r="B66" s="87" t="str">
        <f>'I1 General Inputs'!$J$26</f>
        <v>Hydrogen</v>
      </c>
      <c r="C66" s="88" t="str">
        <f>'I1 General Inputs'!$I$26</f>
        <v>S3</v>
      </c>
      <c r="D66" s="6" t="s">
        <v>7</v>
      </c>
      <c r="E66" s="5">
        <f>FirstYear</f>
        <v>2022</v>
      </c>
      <c r="F66" s="5">
        <f t="shared" ref="F66:AE66" si="12">+E66+1</f>
        <v>2023</v>
      </c>
      <c r="G66" s="5">
        <f t="shared" si="12"/>
        <v>2024</v>
      </c>
      <c r="H66" s="5">
        <f t="shared" si="12"/>
        <v>2025</v>
      </c>
      <c r="I66" s="5">
        <f t="shared" si="12"/>
        <v>2026</v>
      </c>
      <c r="J66" s="5">
        <f t="shared" si="12"/>
        <v>2027</v>
      </c>
      <c r="K66" s="5">
        <f t="shared" si="12"/>
        <v>2028</v>
      </c>
      <c r="L66" s="5">
        <f t="shared" si="12"/>
        <v>2029</v>
      </c>
      <c r="M66" s="5">
        <f t="shared" si="12"/>
        <v>2030</v>
      </c>
      <c r="N66" s="5">
        <f t="shared" si="12"/>
        <v>2031</v>
      </c>
      <c r="O66" s="5">
        <f t="shared" si="12"/>
        <v>2032</v>
      </c>
      <c r="P66" s="5">
        <f t="shared" si="12"/>
        <v>2033</v>
      </c>
      <c r="Q66" s="5">
        <f t="shared" si="12"/>
        <v>2034</v>
      </c>
      <c r="R66" s="5">
        <f t="shared" si="12"/>
        <v>2035</v>
      </c>
      <c r="S66" s="5">
        <f t="shared" si="12"/>
        <v>2036</v>
      </c>
      <c r="T66" s="5">
        <f t="shared" si="12"/>
        <v>2037</v>
      </c>
      <c r="U66" s="5">
        <f t="shared" si="12"/>
        <v>2038</v>
      </c>
      <c r="V66" s="5">
        <f t="shared" si="12"/>
        <v>2039</v>
      </c>
      <c r="W66" s="5">
        <f t="shared" si="12"/>
        <v>2040</v>
      </c>
      <c r="X66" s="5">
        <f t="shared" si="12"/>
        <v>2041</v>
      </c>
      <c r="Y66" s="5">
        <f t="shared" si="12"/>
        <v>2042</v>
      </c>
      <c r="Z66" s="5">
        <f t="shared" si="12"/>
        <v>2043</v>
      </c>
      <c r="AA66" s="5">
        <f t="shared" si="12"/>
        <v>2044</v>
      </c>
      <c r="AB66" s="5">
        <f t="shared" si="12"/>
        <v>2045</v>
      </c>
      <c r="AC66" s="5">
        <f t="shared" si="12"/>
        <v>2046</v>
      </c>
      <c r="AD66" s="5">
        <f t="shared" si="12"/>
        <v>2047</v>
      </c>
      <c r="AE66" s="5">
        <f t="shared" si="12"/>
        <v>2048</v>
      </c>
    </row>
    <row r="67" spans="2:31" x14ac:dyDescent="0.2">
      <c r="B67" s="24" t="str">
        <f>+'I1 General Inputs'!$B$14</f>
        <v>Base case</v>
      </c>
      <c r="C67" s="1"/>
      <c r="D67" s="11" t="s">
        <v>67</v>
      </c>
      <c r="E67" s="40">
        <v>0</v>
      </c>
      <c r="F67" s="40">
        <v>0</v>
      </c>
      <c r="G67" s="40">
        <v>13995032.933422256</v>
      </c>
      <c r="H67" s="40">
        <v>51303005.606992409</v>
      </c>
      <c r="I67" s="40">
        <v>78591399.450193822</v>
      </c>
      <c r="J67" s="40">
        <v>51889004.127651021</v>
      </c>
      <c r="K67" s="40">
        <v>3364331.9452669695</v>
      </c>
      <c r="L67" s="40">
        <v>55459872.490410231</v>
      </c>
      <c r="M67" s="40">
        <v>7697421.3604423059</v>
      </c>
      <c r="N67" s="40">
        <v>3626.321793910528</v>
      </c>
      <c r="O67" s="40">
        <v>3853.5222562181984</v>
      </c>
      <c r="P67" s="40">
        <v>3981.9812903152115</v>
      </c>
      <c r="Q67" s="40">
        <v>4249.3540029996966</v>
      </c>
      <c r="R67" s="40">
        <v>4558.9023815745913</v>
      </c>
      <c r="S67" s="40">
        <v>4721.8715942677281</v>
      </c>
      <c r="T67" s="40">
        <v>5010.9410212872544</v>
      </c>
      <c r="U67" s="40">
        <v>5356.7348798959683</v>
      </c>
      <c r="V67" s="40">
        <v>5617.6117556794434</v>
      </c>
      <c r="W67" s="40">
        <v>5940.6677391908988</v>
      </c>
      <c r="X67" s="40">
        <v>6267.9276245999799</v>
      </c>
      <c r="Y67" s="40">
        <v>6563.1188742461272</v>
      </c>
      <c r="Z67" s="40">
        <v>7001.5647371705427</v>
      </c>
      <c r="AA67" s="40">
        <v>7559.1158054739963</v>
      </c>
      <c r="AB67" s="40">
        <v>7851.2973006507336</v>
      </c>
      <c r="AC67" s="40">
        <v>8299.4942779590565</v>
      </c>
      <c r="AD67" s="40">
        <v>8807.9730244447474</v>
      </c>
      <c r="AE67" s="40">
        <v>9273.4990755766667</v>
      </c>
    </row>
    <row r="68" spans="2:31" x14ac:dyDescent="0.2">
      <c r="B68" s="24" t="str">
        <f>+'I1 General Inputs'!$B$15</f>
        <v>Option 1</v>
      </c>
      <c r="C68" s="1"/>
      <c r="D68" s="11" t="s">
        <v>67</v>
      </c>
      <c r="E68" s="40">
        <v>0</v>
      </c>
      <c r="F68" s="40">
        <v>0</v>
      </c>
      <c r="G68" s="40">
        <v>13826545.589736296</v>
      </c>
      <c r="H68" s="40">
        <v>50176455.255186141</v>
      </c>
      <c r="I68" s="40">
        <v>81287397.263355404</v>
      </c>
      <c r="J68" s="40">
        <v>51966532.993153788</v>
      </c>
      <c r="K68" s="40">
        <v>3824769.7653405522</v>
      </c>
      <c r="L68" s="40">
        <v>55899550.569389336</v>
      </c>
      <c r="M68" s="40">
        <v>26603684.899656933</v>
      </c>
      <c r="N68" s="40">
        <v>4889.6009887265764</v>
      </c>
      <c r="O68" s="40">
        <v>5196.1849352390491</v>
      </c>
      <c r="P68" s="40">
        <v>5369.3071935738344</v>
      </c>
      <c r="Q68" s="40">
        <v>5730.0668295896439</v>
      </c>
      <c r="R68" s="40">
        <v>6147.2670479990993</v>
      </c>
      <c r="S68" s="40">
        <v>6364.9410375850302</v>
      </c>
      <c r="T68" s="40">
        <v>6757.3505023298549</v>
      </c>
      <c r="U68" s="40">
        <v>7222.8328968996293</v>
      </c>
      <c r="V68" s="40">
        <v>7575.118527238752</v>
      </c>
      <c r="W68" s="40">
        <v>8009.5132155573347</v>
      </c>
      <c r="X68" s="40">
        <v>8452.1542383323958</v>
      </c>
      <c r="Y68" s="40">
        <v>8848.2798118214869</v>
      </c>
      <c r="Z68" s="40">
        <v>9440.5738139464775</v>
      </c>
      <c r="AA68" s="40">
        <v>10190.274366907839</v>
      </c>
      <c r="AB68" s="40">
        <v>10583.662629418512</v>
      </c>
      <c r="AC68" s="40">
        <v>11190.103279505143</v>
      </c>
      <c r="AD68" s="40">
        <v>11874.668630681193</v>
      </c>
      <c r="AE68" s="40">
        <v>12501.617501441731</v>
      </c>
    </row>
    <row r="69" spans="2:31" x14ac:dyDescent="0.2">
      <c r="B69" s="24" t="str">
        <f>+'I1 General Inputs'!$B$16</f>
        <v>Option 2</v>
      </c>
      <c r="C69" s="1"/>
      <c r="D69" s="11" t="s">
        <v>67</v>
      </c>
      <c r="E69" s="40">
        <v>0</v>
      </c>
      <c r="F69" s="40">
        <v>0</v>
      </c>
      <c r="G69" s="40">
        <v>13850889.680791795</v>
      </c>
      <c r="H69" s="40">
        <v>50326168.70546174</v>
      </c>
      <c r="I69" s="40">
        <v>89829764.738216802</v>
      </c>
      <c r="J69" s="40">
        <v>49685674.983971812</v>
      </c>
      <c r="K69" s="40">
        <v>4302298.0178652434</v>
      </c>
      <c r="L69" s="40">
        <v>57151158.000621781</v>
      </c>
      <c r="M69" s="40">
        <v>23797722.356734145</v>
      </c>
      <c r="N69" s="40">
        <v>4529.5430204426257</v>
      </c>
      <c r="O69" s="40">
        <v>4813.6049168379159</v>
      </c>
      <c r="P69" s="40">
        <v>4973.9784172618211</v>
      </c>
      <c r="Q69" s="40">
        <v>5308.202185887093</v>
      </c>
      <c r="R69" s="40">
        <v>5694.7063331117042</v>
      </c>
      <c r="S69" s="40">
        <v>5896.373489631098</v>
      </c>
      <c r="T69" s="40">
        <v>6259.9110830000691</v>
      </c>
      <c r="U69" s="40">
        <v>6691.1191548254938</v>
      </c>
      <c r="V69" s="40">
        <v>7017.5160848148817</v>
      </c>
      <c r="W69" s="40">
        <v>7419.9755576680927</v>
      </c>
      <c r="X69" s="40">
        <v>7830.0567711995545</v>
      </c>
      <c r="Y69" s="40">
        <v>8197.057459814474</v>
      </c>
      <c r="Z69" s="40">
        <v>8745.7560241608098</v>
      </c>
      <c r="AA69" s="40">
        <v>9440.3281616394797</v>
      </c>
      <c r="AB69" s="40">
        <v>9804.7713504311432</v>
      </c>
      <c r="AC69" s="40">
        <v>10366.662711839037</v>
      </c>
      <c r="AD69" s="40">
        <v>11000.870493970218</v>
      </c>
      <c r="AE69" s="40">
        <v>11581.795063284033</v>
      </c>
    </row>
    <row r="70" spans="2:31" collapsed="1" x14ac:dyDescent="0.2">
      <c r="B70" s="26"/>
      <c r="D70" s="9"/>
    </row>
    <row r="71" spans="2:31" ht="15.75" x14ac:dyDescent="0.25">
      <c r="B71" s="18" t="str">
        <f>'I1 General Inputs'!E32</f>
        <v>Timing of unrelated network expenditure</v>
      </c>
      <c r="C71" s="3"/>
      <c r="D71" s="8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</row>
    <row r="72" spans="2:31" ht="15.75" x14ac:dyDescent="0.25">
      <c r="B72" s="87" t="str">
        <f>'I1 General Inputs'!$J$24</f>
        <v>Step</v>
      </c>
      <c r="C72" s="88" t="str">
        <f>'I1 General Inputs'!$I$24</f>
        <v>S1</v>
      </c>
      <c r="D72" s="6" t="s">
        <v>7</v>
      </c>
      <c r="E72" s="5">
        <f>FirstYear</f>
        <v>2022</v>
      </c>
      <c r="F72" s="5">
        <f t="shared" ref="F72:AE72" si="13">+E72+1</f>
        <v>2023</v>
      </c>
      <c r="G72" s="5">
        <f t="shared" si="13"/>
        <v>2024</v>
      </c>
      <c r="H72" s="5">
        <f t="shared" si="13"/>
        <v>2025</v>
      </c>
      <c r="I72" s="5">
        <f t="shared" si="13"/>
        <v>2026</v>
      </c>
      <c r="J72" s="5">
        <f t="shared" si="13"/>
        <v>2027</v>
      </c>
      <c r="K72" s="5">
        <f t="shared" si="13"/>
        <v>2028</v>
      </c>
      <c r="L72" s="5">
        <f t="shared" si="13"/>
        <v>2029</v>
      </c>
      <c r="M72" s="5">
        <f t="shared" si="13"/>
        <v>2030</v>
      </c>
      <c r="N72" s="5">
        <f t="shared" si="13"/>
        <v>2031</v>
      </c>
      <c r="O72" s="5">
        <f t="shared" si="13"/>
        <v>2032</v>
      </c>
      <c r="P72" s="5">
        <f t="shared" si="13"/>
        <v>2033</v>
      </c>
      <c r="Q72" s="5">
        <f t="shared" si="13"/>
        <v>2034</v>
      </c>
      <c r="R72" s="5">
        <f t="shared" si="13"/>
        <v>2035</v>
      </c>
      <c r="S72" s="5">
        <f t="shared" si="13"/>
        <v>2036</v>
      </c>
      <c r="T72" s="5">
        <f t="shared" si="13"/>
        <v>2037</v>
      </c>
      <c r="U72" s="5">
        <f t="shared" si="13"/>
        <v>2038</v>
      </c>
      <c r="V72" s="5">
        <f t="shared" si="13"/>
        <v>2039</v>
      </c>
      <c r="W72" s="5">
        <f t="shared" si="13"/>
        <v>2040</v>
      </c>
      <c r="X72" s="5">
        <f t="shared" si="13"/>
        <v>2041</v>
      </c>
      <c r="Y72" s="5">
        <f t="shared" si="13"/>
        <v>2042</v>
      </c>
      <c r="Z72" s="5">
        <f t="shared" si="13"/>
        <v>2043</v>
      </c>
      <c r="AA72" s="5">
        <f t="shared" si="13"/>
        <v>2044</v>
      </c>
      <c r="AB72" s="5">
        <f t="shared" si="13"/>
        <v>2045</v>
      </c>
      <c r="AC72" s="5">
        <f t="shared" si="13"/>
        <v>2046</v>
      </c>
      <c r="AD72" s="5">
        <f t="shared" si="13"/>
        <v>2047</v>
      </c>
      <c r="AE72" s="5">
        <f t="shared" si="13"/>
        <v>2048</v>
      </c>
    </row>
    <row r="73" spans="2:31" x14ac:dyDescent="0.2">
      <c r="B73" s="24" t="str">
        <f>+'I1 General Inputs'!$B$14</f>
        <v>Base case</v>
      </c>
      <c r="C73" s="1"/>
      <c r="D73" s="11" t="s">
        <v>67</v>
      </c>
      <c r="E73" s="40">
        <v>0</v>
      </c>
      <c r="F73" s="40">
        <v>0</v>
      </c>
      <c r="G73" s="40">
        <v>2130764.6703470829</v>
      </c>
      <c r="H73" s="40">
        <v>15158277.682662752</v>
      </c>
      <c r="I73" s="40">
        <v>16360470.794051521</v>
      </c>
      <c r="J73" s="40">
        <v>35130666.645204335</v>
      </c>
      <c r="K73" s="40">
        <v>275185411.66497838</v>
      </c>
      <c r="L73" s="40">
        <v>577957898.76169229</v>
      </c>
      <c r="M73" s="40">
        <v>40589202.142945752</v>
      </c>
      <c r="N73" s="40">
        <v>147924247.4039804</v>
      </c>
      <c r="O73" s="40">
        <v>226306814.30408001</v>
      </c>
      <c r="P73" s="40">
        <v>275815584.57507771</v>
      </c>
      <c r="Q73" s="40">
        <v>728395255.16241741</v>
      </c>
      <c r="R73" s="40">
        <v>93583446.186985046</v>
      </c>
      <c r="S73" s="40">
        <v>3455845.3686195179</v>
      </c>
      <c r="T73" s="40">
        <v>468149087.52123582</v>
      </c>
      <c r="U73" s="40">
        <v>1964899573.7781718</v>
      </c>
      <c r="V73" s="40">
        <v>219740068.94222191</v>
      </c>
      <c r="W73" s="40">
        <v>377213384.28036708</v>
      </c>
      <c r="X73" s="40">
        <v>460794757.60054928</v>
      </c>
      <c r="Y73" s="40">
        <v>416647294.22490764</v>
      </c>
      <c r="Z73" s="40">
        <v>899664201.51926887</v>
      </c>
      <c r="AA73" s="40">
        <v>389803270.47796309</v>
      </c>
      <c r="AB73" s="40">
        <v>27281190.415778115</v>
      </c>
      <c r="AC73" s="40">
        <v>133089410.85377303</v>
      </c>
      <c r="AD73" s="40">
        <v>633816675.32840741</v>
      </c>
      <c r="AE73" s="40">
        <v>41778694.095086291</v>
      </c>
    </row>
    <row r="74" spans="2:31" x14ac:dyDescent="0.2">
      <c r="B74" s="24" t="str">
        <f>+'I1 General Inputs'!$B$15</f>
        <v>Option 1</v>
      </c>
      <c r="C74" s="1"/>
      <c r="D74" s="11" t="s">
        <v>67</v>
      </c>
      <c r="E74" s="40">
        <v>0</v>
      </c>
      <c r="F74" s="40">
        <v>0</v>
      </c>
      <c r="G74" s="40">
        <v>2129061.9270091648</v>
      </c>
      <c r="H74" s="40">
        <v>12650393.549988635</v>
      </c>
      <c r="I74" s="40">
        <v>12749189.779577915</v>
      </c>
      <c r="J74" s="40">
        <v>38657976.412717156</v>
      </c>
      <c r="K74" s="40">
        <v>137067128.4923819</v>
      </c>
      <c r="L74" s="40">
        <v>631605331.18818235</v>
      </c>
      <c r="M74" s="40">
        <v>37204495.004570425</v>
      </c>
      <c r="N74" s="40">
        <v>174207289.23011079</v>
      </c>
      <c r="O74" s="40">
        <v>156390841.81500676</v>
      </c>
      <c r="P74" s="40">
        <v>315703275.26771903</v>
      </c>
      <c r="Q74" s="40">
        <v>834442240.61918747</v>
      </c>
      <c r="R74" s="40">
        <v>37117121.044136651</v>
      </c>
      <c r="S74" s="40">
        <v>12049.983251804262</v>
      </c>
      <c r="T74" s="40">
        <v>327891485.9381538</v>
      </c>
      <c r="U74" s="40">
        <v>1884909633.0897272</v>
      </c>
      <c r="V74" s="40">
        <v>180347892.78951585</v>
      </c>
      <c r="W74" s="40">
        <v>397006706.28807557</v>
      </c>
      <c r="X74" s="40">
        <v>425241055.15568233</v>
      </c>
      <c r="Y74" s="40">
        <v>338130495.30547374</v>
      </c>
      <c r="Z74" s="40">
        <v>877093678.63778591</v>
      </c>
      <c r="AA74" s="40">
        <v>254010310.16169757</v>
      </c>
      <c r="AB74" s="40">
        <v>16803567.67216716</v>
      </c>
      <c r="AC74" s="40">
        <v>127452495.52210441</v>
      </c>
      <c r="AD74" s="40">
        <v>738462006.27998018</v>
      </c>
      <c r="AE74" s="40">
        <v>43321842.538564384</v>
      </c>
    </row>
    <row r="75" spans="2:31" x14ac:dyDescent="0.2">
      <c r="B75" s="24" t="str">
        <f>+'I1 General Inputs'!$B$16</f>
        <v>Option 2</v>
      </c>
      <c r="C75" s="1"/>
      <c r="D75" s="11" t="s">
        <v>67</v>
      </c>
      <c r="E75" s="40">
        <v>0</v>
      </c>
      <c r="F75" s="40">
        <v>0</v>
      </c>
      <c r="G75" s="40">
        <v>2127717.7072017044</v>
      </c>
      <c r="H75" s="40">
        <v>12233393.361446738</v>
      </c>
      <c r="I75" s="40">
        <v>14369044.609567987</v>
      </c>
      <c r="J75" s="40">
        <v>38104434.095229112</v>
      </c>
      <c r="K75" s="40">
        <v>136763628.28270367</v>
      </c>
      <c r="L75" s="40">
        <v>623265867.1304009</v>
      </c>
      <c r="M75" s="40">
        <v>36493532.190182023</v>
      </c>
      <c r="N75" s="40">
        <v>183507063.41910538</v>
      </c>
      <c r="O75" s="40">
        <v>152757117.42722911</v>
      </c>
      <c r="P75" s="40">
        <v>292429423.62488651</v>
      </c>
      <c r="Q75" s="40">
        <v>852554345.42722976</v>
      </c>
      <c r="R75" s="40">
        <v>37479207.668377161</v>
      </c>
      <c r="S75" s="40">
        <v>10288.998147189488</v>
      </c>
      <c r="T75" s="40">
        <v>348269070.09062529</v>
      </c>
      <c r="U75" s="40">
        <v>1857882304.1531126</v>
      </c>
      <c r="V75" s="40">
        <v>178200730.61277169</v>
      </c>
      <c r="W75" s="40">
        <v>396196071.74214846</v>
      </c>
      <c r="X75" s="40">
        <v>429940047.18028289</v>
      </c>
      <c r="Y75" s="40">
        <v>339070986.16254687</v>
      </c>
      <c r="Z75" s="40">
        <v>873812237.21195877</v>
      </c>
      <c r="AA75" s="40">
        <v>248698154.03153241</v>
      </c>
      <c r="AB75" s="40">
        <v>17106831.656518757</v>
      </c>
      <c r="AC75" s="40">
        <v>128256357.57205372</v>
      </c>
      <c r="AD75" s="40">
        <v>739193730.34889519</v>
      </c>
      <c r="AE75" s="40">
        <v>43528072.938156053</v>
      </c>
    </row>
    <row r="76" spans="2:31" collapsed="1" x14ac:dyDescent="0.2">
      <c r="B76" s="26"/>
      <c r="D76" s="9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</row>
    <row r="77" spans="2:31" ht="15.75" x14ac:dyDescent="0.25">
      <c r="B77" s="87" t="str">
        <f>'I1 General Inputs'!$J$25</f>
        <v>Progressive</v>
      </c>
      <c r="C77" s="88" t="str">
        <f>'I1 General Inputs'!$I$25</f>
        <v>S2</v>
      </c>
      <c r="D77" s="6" t="s">
        <v>7</v>
      </c>
      <c r="E77" s="5">
        <f>FirstYear</f>
        <v>2022</v>
      </c>
      <c r="F77" s="5">
        <f t="shared" ref="F77:AE77" si="14">+E77+1</f>
        <v>2023</v>
      </c>
      <c r="G77" s="5">
        <f t="shared" si="14"/>
        <v>2024</v>
      </c>
      <c r="H77" s="5">
        <f t="shared" si="14"/>
        <v>2025</v>
      </c>
      <c r="I77" s="5">
        <f t="shared" si="14"/>
        <v>2026</v>
      </c>
      <c r="J77" s="5">
        <f t="shared" si="14"/>
        <v>2027</v>
      </c>
      <c r="K77" s="5">
        <f t="shared" si="14"/>
        <v>2028</v>
      </c>
      <c r="L77" s="5">
        <f t="shared" si="14"/>
        <v>2029</v>
      </c>
      <c r="M77" s="5">
        <f t="shared" si="14"/>
        <v>2030</v>
      </c>
      <c r="N77" s="5">
        <f t="shared" si="14"/>
        <v>2031</v>
      </c>
      <c r="O77" s="5">
        <f t="shared" si="14"/>
        <v>2032</v>
      </c>
      <c r="P77" s="5">
        <f t="shared" si="14"/>
        <v>2033</v>
      </c>
      <c r="Q77" s="5">
        <f t="shared" si="14"/>
        <v>2034</v>
      </c>
      <c r="R77" s="5">
        <f t="shared" si="14"/>
        <v>2035</v>
      </c>
      <c r="S77" s="5">
        <f t="shared" si="14"/>
        <v>2036</v>
      </c>
      <c r="T77" s="5">
        <f t="shared" si="14"/>
        <v>2037</v>
      </c>
      <c r="U77" s="5">
        <f t="shared" si="14"/>
        <v>2038</v>
      </c>
      <c r="V77" s="5">
        <f t="shared" si="14"/>
        <v>2039</v>
      </c>
      <c r="W77" s="5">
        <f t="shared" si="14"/>
        <v>2040</v>
      </c>
      <c r="X77" s="5">
        <f t="shared" si="14"/>
        <v>2041</v>
      </c>
      <c r="Y77" s="5">
        <f t="shared" si="14"/>
        <v>2042</v>
      </c>
      <c r="Z77" s="5">
        <f t="shared" si="14"/>
        <v>2043</v>
      </c>
      <c r="AA77" s="5">
        <f t="shared" si="14"/>
        <v>2044</v>
      </c>
      <c r="AB77" s="5">
        <f t="shared" si="14"/>
        <v>2045</v>
      </c>
      <c r="AC77" s="5">
        <f t="shared" si="14"/>
        <v>2046</v>
      </c>
      <c r="AD77" s="5">
        <f t="shared" si="14"/>
        <v>2047</v>
      </c>
      <c r="AE77" s="5">
        <f t="shared" si="14"/>
        <v>2048</v>
      </c>
    </row>
    <row r="78" spans="2:31" x14ac:dyDescent="0.2">
      <c r="B78" s="24" t="str">
        <f>+'I1 General Inputs'!$B$14</f>
        <v>Base case</v>
      </c>
      <c r="C78" s="1"/>
      <c r="D78" s="11" t="s">
        <v>67</v>
      </c>
      <c r="E78" s="40">
        <v>0</v>
      </c>
      <c r="F78" s="40">
        <v>0</v>
      </c>
      <c r="G78" s="40">
        <v>2111909.975950032</v>
      </c>
      <c r="H78" s="40">
        <v>6064.4982361919238</v>
      </c>
      <c r="I78" s="40">
        <v>8239.1653889176523</v>
      </c>
      <c r="J78" s="40">
        <v>211.82824197038536</v>
      </c>
      <c r="K78" s="40">
        <v>408.56434229260242</v>
      </c>
      <c r="L78" s="40">
        <v>478611.98383357108</v>
      </c>
      <c r="M78" s="40">
        <v>27835.314325108655</v>
      </c>
      <c r="N78" s="40">
        <v>8017011.1375054615</v>
      </c>
      <c r="O78" s="40">
        <v>371664.44091516384</v>
      </c>
      <c r="P78" s="40">
        <v>153676.22621497753</v>
      </c>
      <c r="Q78" s="40">
        <v>433975540.94630885</v>
      </c>
      <c r="R78" s="40">
        <v>284506331.6678499</v>
      </c>
      <c r="S78" s="40">
        <v>300389786.77213311</v>
      </c>
      <c r="T78" s="40">
        <v>292852976.98233682</v>
      </c>
      <c r="U78" s="40">
        <v>926827911.62304509</v>
      </c>
      <c r="V78" s="40">
        <v>134.34993927275136</v>
      </c>
      <c r="W78" s="40">
        <v>39964964.840452768</v>
      </c>
      <c r="X78" s="40">
        <v>46334862.822162911</v>
      </c>
      <c r="Y78" s="40">
        <v>182506050.61871019</v>
      </c>
      <c r="Z78" s="40">
        <v>450070941.19831556</v>
      </c>
      <c r="AA78" s="40">
        <v>415882382.41625768</v>
      </c>
      <c r="AB78" s="40">
        <v>74754296.923332497</v>
      </c>
      <c r="AC78" s="40">
        <v>588701391.17706585</v>
      </c>
      <c r="AD78" s="40">
        <v>646290722.34620357</v>
      </c>
      <c r="AE78" s="40">
        <v>161562795.5440203</v>
      </c>
    </row>
    <row r="79" spans="2:31" x14ac:dyDescent="0.2">
      <c r="B79" s="24" t="str">
        <f>+'I1 General Inputs'!$B$15</f>
        <v>Option 1</v>
      </c>
      <c r="C79" s="1"/>
      <c r="D79" s="11" t="s">
        <v>67</v>
      </c>
      <c r="E79" s="40">
        <v>0</v>
      </c>
      <c r="F79" s="40">
        <v>0</v>
      </c>
      <c r="G79" s="40">
        <v>2115117.9841358215</v>
      </c>
      <c r="H79" s="40">
        <v>6385.0675744193722</v>
      </c>
      <c r="I79" s="40">
        <v>7980.7107840684293</v>
      </c>
      <c r="J79" s="40">
        <v>546.20700293911045</v>
      </c>
      <c r="K79" s="40">
        <v>734.98374075571098</v>
      </c>
      <c r="L79" s="40">
        <v>469594.19212523516</v>
      </c>
      <c r="M79" s="40">
        <v>27843.97409103109</v>
      </c>
      <c r="N79" s="40">
        <v>6531654.7306330288</v>
      </c>
      <c r="O79" s="40">
        <v>13216.09186327884</v>
      </c>
      <c r="P79" s="40">
        <v>89120.032265360685</v>
      </c>
      <c r="Q79" s="40">
        <v>366021898.90824175</v>
      </c>
      <c r="R79" s="40">
        <v>269858172.63264805</v>
      </c>
      <c r="S79" s="40">
        <v>300254883.4434725</v>
      </c>
      <c r="T79" s="40">
        <v>296681116.8249799</v>
      </c>
      <c r="U79" s="40">
        <v>693265617.08848178</v>
      </c>
      <c r="V79" s="40">
        <v>1951270.3632730385</v>
      </c>
      <c r="W79" s="40">
        <v>16455251.327820282</v>
      </c>
      <c r="X79" s="40">
        <v>103810607.08498003</v>
      </c>
      <c r="Y79" s="40">
        <v>160160018.80094945</v>
      </c>
      <c r="Z79" s="40">
        <v>410794197.34829742</v>
      </c>
      <c r="AA79" s="40">
        <v>348200655.04351008</v>
      </c>
      <c r="AB79" s="40">
        <v>99929847.848517269</v>
      </c>
      <c r="AC79" s="40">
        <v>628903095.98596418</v>
      </c>
      <c r="AD79" s="40">
        <v>680526411.35234821</v>
      </c>
      <c r="AE79" s="40">
        <v>150215396.48275632</v>
      </c>
    </row>
    <row r="80" spans="2:31" x14ac:dyDescent="0.2">
      <c r="B80" s="24" t="str">
        <f>+'I1 General Inputs'!$B$16</f>
        <v>Option 2</v>
      </c>
      <c r="C80" s="1"/>
      <c r="D80" s="11" t="s">
        <v>67</v>
      </c>
      <c r="E80" s="40">
        <v>0</v>
      </c>
      <c r="F80" s="40">
        <v>0</v>
      </c>
      <c r="G80" s="40">
        <v>2116051.4837566377</v>
      </c>
      <c r="H80" s="40">
        <v>6423.6082544978162</v>
      </c>
      <c r="I80" s="40">
        <v>8073.3244284417069</v>
      </c>
      <c r="J80" s="40">
        <v>620.61497802118072</v>
      </c>
      <c r="K80" s="40">
        <v>855.16017568806251</v>
      </c>
      <c r="L80" s="40">
        <v>469686.12966990017</v>
      </c>
      <c r="M80" s="40">
        <v>28003.130478533771</v>
      </c>
      <c r="N80" s="40">
        <v>6121646.9898834061</v>
      </c>
      <c r="O80" s="40">
        <v>13244.828614913838</v>
      </c>
      <c r="P80" s="40">
        <v>104391.21302937415</v>
      </c>
      <c r="Q80" s="40">
        <v>350137250.14596629</v>
      </c>
      <c r="R80" s="40">
        <v>280537510.26987225</v>
      </c>
      <c r="S80" s="40">
        <v>297528291.10022885</v>
      </c>
      <c r="T80" s="40">
        <v>294802506.99152792</v>
      </c>
      <c r="U80" s="40">
        <v>617292249.4307251</v>
      </c>
      <c r="V80" s="40">
        <v>26257.671730685513</v>
      </c>
      <c r="W80" s="40">
        <v>13200121.394769939</v>
      </c>
      <c r="X80" s="40">
        <v>108496331.24739905</v>
      </c>
      <c r="Y80" s="40">
        <v>162896179.31743163</v>
      </c>
      <c r="Z80" s="40">
        <v>407143270.63806653</v>
      </c>
      <c r="AA80" s="40">
        <v>371190578.57451558</v>
      </c>
      <c r="AB80" s="40">
        <v>109531087.48451073</v>
      </c>
      <c r="AC80" s="40">
        <v>633286569.9145782</v>
      </c>
      <c r="AD80" s="40">
        <v>682161827.11847258</v>
      </c>
      <c r="AE80" s="40">
        <v>149651806.73821166</v>
      </c>
    </row>
    <row r="81" spans="2:31" collapsed="1" x14ac:dyDescent="0.2">
      <c r="B81" s="26"/>
      <c r="D81" s="9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</row>
    <row r="82" spans="2:31" ht="15.75" x14ac:dyDescent="0.25">
      <c r="B82" s="87" t="str">
        <f>'I1 General Inputs'!$J$26</f>
        <v>Hydrogen</v>
      </c>
      <c r="C82" s="88" t="str">
        <f>'I1 General Inputs'!$I$26</f>
        <v>S3</v>
      </c>
      <c r="D82" s="6" t="s">
        <v>7</v>
      </c>
      <c r="E82" s="5">
        <f>FirstYear</f>
        <v>2022</v>
      </c>
      <c r="F82" s="5">
        <f t="shared" ref="F82:AE82" si="15">+E82+1</f>
        <v>2023</v>
      </c>
      <c r="G82" s="5">
        <f t="shared" si="15"/>
        <v>2024</v>
      </c>
      <c r="H82" s="5">
        <f t="shared" si="15"/>
        <v>2025</v>
      </c>
      <c r="I82" s="5">
        <f t="shared" si="15"/>
        <v>2026</v>
      </c>
      <c r="J82" s="5">
        <f t="shared" si="15"/>
        <v>2027</v>
      </c>
      <c r="K82" s="5">
        <f t="shared" si="15"/>
        <v>2028</v>
      </c>
      <c r="L82" s="5">
        <f t="shared" si="15"/>
        <v>2029</v>
      </c>
      <c r="M82" s="5">
        <f t="shared" si="15"/>
        <v>2030</v>
      </c>
      <c r="N82" s="5">
        <f t="shared" si="15"/>
        <v>2031</v>
      </c>
      <c r="O82" s="5">
        <f t="shared" si="15"/>
        <v>2032</v>
      </c>
      <c r="P82" s="5">
        <f t="shared" si="15"/>
        <v>2033</v>
      </c>
      <c r="Q82" s="5">
        <f t="shared" si="15"/>
        <v>2034</v>
      </c>
      <c r="R82" s="5">
        <f t="shared" si="15"/>
        <v>2035</v>
      </c>
      <c r="S82" s="5">
        <f t="shared" si="15"/>
        <v>2036</v>
      </c>
      <c r="T82" s="5">
        <f t="shared" si="15"/>
        <v>2037</v>
      </c>
      <c r="U82" s="5">
        <f t="shared" si="15"/>
        <v>2038</v>
      </c>
      <c r="V82" s="5">
        <f t="shared" si="15"/>
        <v>2039</v>
      </c>
      <c r="W82" s="5">
        <f t="shared" si="15"/>
        <v>2040</v>
      </c>
      <c r="X82" s="5">
        <f t="shared" si="15"/>
        <v>2041</v>
      </c>
      <c r="Y82" s="5">
        <f t="shared" si="15"/>
        <v>2042</v>
      </c>
      <c r="Z82" s="5">
        <f t="shared" si="15"/>
        <v>2043</v>
      </c>
      <c r="AA82" s="5">
        <f t="shared" si="15"/>
        <v>2044</v>
      </c>
      <c r="AB82" s="5">
        <f t="shared" si="15"/>
        <v>2045</v>
      </c>
      <c r="AC82" s="5">
        <f t="shared" si="15"/>
        <v>2046</v>
      </c>
      <c r="AD82" s="5">
        <f t="shared" si="15"/>
        <v>2047</v>
      </c>
      <c r="AE82" s="5">
        <f t="shared" si="15"/>
        <v>2048</v>
      </c>
    </row>
    <row r="83" spans="2:31" x14ac:dyDescent="0.2">
      <c r="B83" s="24" t="str">
        <f>+'I1 General Inputs'!$B$14</f>
        <v>Base case</v>
      </c>
      <c r="C83" s="1"/>
      <c r="D83" s="11" t="s">
        <v>67</v>
      </c>
      <c r="E83" s="40">
        <v>0</v>
      </c>
      <c r="F83" s="40">
        <v>0</v>
      </c>
      <c r="G83" s="40">
        <v>555793397.43975461</v>
      </c>
      <c r="H83" s="40">
        <v>9859769.9124220572</v>
      </c>
      <c r="I83" s="40">
        <v>1343943264.9225371</v>
      </c>
      <c r="J83" s="40">
        <v>1384033791.6728563</v>
      </c>
      <c r="K83" s="40">
        <v>2060818814.2665193</v>
      </c>
      <c r="L83" s="40">
        <v>1651568751.9279928</v>
      </c>
      <c r="M83" s="40">
        <v>2799916370.642662</v>
      </c>
      <c r="N83" s="40">
        <v>427695394.90570575</v>
      </c>
      <c r="O83" s="40">
        <v>1228128129.6447077</v>
      </c>
      <c r="P83" s="40">
        <v>602562119.86141634</v>
      </c>
      <c r="Q83" s="40">
        <v>1922515117.6601224</v>
      </c>
      <c r="R83" s="40">
        <v>6617664556.5917978</v>
      </c>
      <c r="S83" s="40">
        <v>2017466623.3778949</v>
      </c>
      <c r="T83" s="40">
        <v>2881661892.4994335</v>
      </c>
      <c r="U83" s="40">
        <v>3464468166.4471002</v>
      </c>
      <c r="V83" s="40">
        <v>1262436169.5067797</v>
      </c>
      <c r="W83" s="40">
        <v>234015959.56989038</v>
      </c>
      <c r="X83" s="40">
        <v>1029711658.7407756</v>
      </c>
      <c r="Y83" s="40">
        <v>2281880000.6917686</v>
      </c>
      <c r="Z83" s="40">
        <v>1737145877.806706</v>
      </c>
      <c r="AA83" s="40">
        <v>1621587327.3819213</v>
      </c>
      <c r="AB83" s="40">
        <v>906453261.80804241</v>
      </c>
      <c r="AC83" s="40">
        <v>892368473.34496367</v>
      </c>
      <c r="AD83" s="40">
        <v>2648223250.8938742</v>
      </c>
      <c r="AE83" s="40">
        <v>202956858.79349816</v>
      </c>
    </row>
    <row r="84" spans="2:31" x14ac:dyDescent="0.2">
      <c r="B84" s="24" t="str">
        <f>+'I1 General Inputs'!$B$15</f>
        <v>Option 1</v>
      </c>
      <c r="C84" s="1"/>
      <c r="D84" s="11" t="s">
        <v>67</v>
      </c>
      <c r="E84" s="40">
        <v>0</v>
      </c>
      <c r="F84" s="40">
        <v>0</v>
      </c>
      <c r="G84" s="40">
        <v>540443412.11753583</v>
      </c>
      <c r="H84" s="40">
        <v>9337772.9281124622</v>
      </c>
      <c r="I84" s="40">
        <v>1314516697.3060081</v>
      </c>
      <c r="J84" s="40">
        <v>1364841084.1409872</v>
      </c>
      <c r="K84" s="40">
        <v>1997225329.7558887</v>
      </c>
      <c r="L84" s="40">
        <v>1683261910.4806049</v>
      </c>
      <c r="M84" s="40">
        <v>2738982547.0518289</v>
      </c>
      <c r="N84" s="40">
        <v>563867694.9495368</v>
      </c>
      <c r="O84" s="40">
        <v>993288894.99272859</v>
      </c>
      <c r="P84" s="40">
        <v>519821293.17389393</v>
      </c>
      <c r="Q84" s="40">
        <v>1968781328.2166007</v>
      </c>
      <c r="R84" s="40">
        <v>6666344119.8625965</v>
      </c>
      <c r="S84" s="40">
        <v>2143899927.7881081</v>
      </c>
      <c r="T84" s="40">
        <v>2619175014.3485098</v>
      </c>
      <c r="U84" s="40">
        <v>3477544890.4352131</v>
      </c>
      <c r="V84" s="40">
        <v>1395528780.7366073</v>
      </c>
      <c r="W84" s="40">
        <v>256677152.2861599</v>
      </c>
      <c r="X84" s="40">
        <v>1015255711.3539219</v>
      </c>
      <c r="Y84" s="40">
        <v>2329567904.9186134</v>
      </c>
      <c r="Z84" s="40">
        <v>1635494122.2630622</v>
      </c>
      <c r="AA84" s="40">
        <v>1446825569.8010359</v>
      </c>
      <c r="AB84" s="40">
        <v>857242307.30739808</v>
      </c>
      <c r="AC84" s="40">
        <v>921962064.38822305</v>
      </c>
      <c r="AD84" s="40">
        <v>2650415124.7944708</v>
      </c>
      <c r="AE84" s="40">
        <v>229537890.13707083</v>
      </c>
    </row>
    <row r="85" spans="2:31" x14ac:dyDescent="0.2">
      <c r="B85" s="24" t="str">
        <f>+'I1 General Inputs'!$B$16</f>
        <v>Option 2</v>
      </c>
      <c r="C85" s="1"/>
      <c r="D85" s="11" t="s">
        <v>67</v>
      </c>
      <c r="E85" s="40">
        <v>0</v>
      </c>
      <c r="F85" s="40">
        <v>0</v>
      </c>
      <c r="G85" s="40">
        <v>536633004.3611064</v>
      </c>
      <c r="H85" s="40">
        <v>8282979.9858562229</v>
      </c>
      <c r="I85" s="40">
        <v>1238194646.8520989</v>
      </c>
      <c r="J85" s="40">
        <v>1414617515.8096912</v>
      </c>
      <c r="K85" s="40">
        <v>1998012379.0493293</v>
      </c>
      <c r="L85" s="40">
        <v>1660670243.6969876</v>
      </c>
      <c r="M85" s="40">
        <v>2791023978.0539103</v>
      </c>
      <c r="N85" s="40">
        <v>533557300.34164447</v>
      </c>
      <c r="O85" s="40">
        <v>1026014299.8699437</v>
      </c>
      <c r="P85" s="40">
        <v>522443792.30742407</v>
      </c>
      <c r="Q85" s="40">
        <v>1960608226.2212739</v>
      </c>
      <c r="R85" s="40">
        <v>6634392026.3470097</v>
      </c>
      <c r="S85" s="40">
        <v>2156178590.388618</v>
      </c>
      <c r="T85" s="40">
        <v>2642509773.6311169</v>
      </c>
      <c r="U85" s="40">
        <v>3477116247.9040351</v>
      </c>
      <c r="V85" s="40">
        <v>1387455864.8223903</v>
      </c>
      <c r="W85" s="40">
        <v>254660467.32416996</v>
      </c>
      <c r="X85" s="40">
        <v>1021351120.0806967</v>
      </c>
      <c r="Y85" s="40">
        <v>2325933865.0035882</v>
      </c>
      <c r="Z85" s="40">
        <v>1637906780.6354764</v>
      </c>
      <c r="AA85" s="40">
        <v>1448897423.0467989</v>
      </c>
      <c r="AB85" s="40">
        <v>856881780.40454662</v>
      </c>
      <c r="AC85" s="40">
        <v>916050267.26354682</v>
      </c>
      <c r="AD85" s="40">
        <v>2657001859.4838223</v>
      </c>
      <c r="AE85" s="40">
        <v>228658821.0775364</v>
      </c>
    </row>
    <row r="86" spans="2:31" hidden="1" collapsed="1" x14ac:dyDescent="0.2">
      <c r="B86" s="26"/>
      <c r="D86" s="9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</row>
    <row r="87" spans="2:31" ht="15.75" hidden="1" x14ac:dyDescent="0.25">
      <c r="B87" s="87">
        <f>'I1 General Inputs'!$J$27</f>
        <v>0</v>
      </c>
      <c r="C87" s="88">
        <f>'I1 General Inputs'!$I$27</f>
        <v>0</v>
      </c>
      <c r="D87" s="6" t="s">
        <v>7</v>
      </c>
      <c r="E87" s="5">
        <f>FirstYear</f>
        <v>2022</v>
      </c>
      <c r="F87" s="5">
        <f t="shared" ref="F87:AE87" si="16">+E87+1</f>
        <v>2023</v>
      </c>
      <c r="G87" s="5">
        <f t="shared" si="16"/>
        <v>2024</v>
      </c>
      <c r="H87" s="5">
        <f t="shared" si="16"/>
        <v>2025</v>
      </c>
      <c r="I87" s="5">
        <f t="shared" si="16"/>
        <v>2026</v>
      </c>
      <c r="J87" s="5">
        <f t="shared" si="16"/>
        <v>2027</v>
      </c>
      <c r="K87" s="5">
        <f t="shared" si="16"/>
        <v>2028</v>
      </c>
      <c r="L87" s="5">
        <f t="shared" si="16"/>
        <v>2029</v>
      </c>
      <c r="M87" s="5">
        <f t="shared" si="16"/>
        <v>2030</v>
      </c>
      <c r="N87" s="5">
        <f t="shared" si="16"/>
        <v>2031</v>
      </c>
      <c r="O87" s="5">
        <f t="shared" si="16"/>
        <v>2032</v>
      </c>
      <c r="P87" s="5">
        <f t="shared" si="16"/>
        <v>2033</v>
      </c>
      <c r="Q87" s="5">
        <f t="shared" si="16"/>
        <v>2034</v>
      </c>
      <c r="R87" s="5">
        <f t="shared" si="16"/>
        <v>2035</v>
      </c>
      <c r="S87" s="5">
        <f t="shared" si="16"/>
        <v>2036</v>
      </c>
      <c r="T87" s="5">
        <f t="shared" si="16"/>
        <v>2037</v>
      </c>
      <c r="U87" s="5">
        <f t="shared" si="16"/>
        <v>2038</v>
      </c>
      <c r="V87" s="5">
        <f t="shared" si="16"/>
        <v>2039</v>
      </c>
      <c r="W87" s="5">
        <f t="shared" si="16"/>
        <v>2040</v>
      </c>
      <c r="X87" s="5">
        <f t="shared" si="16"/>
        <v>2041</v>
      </c>
      <c r="Y87" s="5">
        <f t="shared" si="16"/>
        <v>2042</v>
      </c>
      <c r="Z87" s="5">
        <f t="shared" si="16"/>
        <v>2043</v>
      </c>
      <c r="AA87" s="5">
        <f t="shared" si="16"/>
        <v>2044</v>
      </c>
      <c r="AB87" s="5">
        <f t="shared" si="16"/>
        <v>2045</v>
      </c>
      <c r="AC87" s="5">
        <f t="shared" si="16"/>
        <v>2046</v>
      </c>
      <c r="AD87" s="5">
        <f t="shared" si="16"/>
        <v>2047</v>
      </c>
      <c r="AE87" s="5">
        <f t="shared" si="16"/>
        <v>2048</v>
      </c>
    </row>
    <row r="88" spans="2:31" hidden="1" x14ac:dyDescent="0.2">
      <c r="B88" s="24" t="str">
        <f>+'I1 General Inputs'!$B$14</f>
        <v>Base case</v>
      </c>
      <c r="C88" s="1"/>
      <c r="D88" s="11" t="s">
        <v>23</v>
      </c>
      <c r="E88" s="40">
        <v>0</v>
      </c>
      <c r="F88" s="40">
        <v>0</v>
      </c>
      <c r="G88" s="40">
        <v>0</v>
      </c>
      <c r="H88" s="40">
        <v>0</v>
      </c>
      <c r="I88" s="40">
        <v>0</v>
      </c>
      <c r="J88" s="40">
        <v>0</v>
      </c>
      <c r="K88" s="40">
        <v>0</v>
      </c>
      <c r="L88" s="40">
        <v>0</v>
      </c>
      <c r="M88" s="40">
        <v>0</v>
      </c>
      <c r="N88" s="40">
        <v>0</v>
      </c>
      <c r="O88" s="40">
        <v>0</v>
      </c>
      <c r="P88" s="40">
        <v>0</v>
      </c>
      <c r="Q88" s="40">
        <v>0</v>
      </c>
      <c r="R88" s="40">
        <v>0</v>
      </c>
      <c r="S88" s="40">
        <v>0</v>
      </c>
      <c r="T88" s="40">
        <v>0</v>
      </c>
      <c r="U88" s="40">
        <v>0</v>
      </c>
      <c r="V88" s="40">
        <v>0</v>
      </c>
      <c r="W88" s="40">
        <v>0</v>
      </c>
      <c r="X88" s="40">
        <v>0</v>
      </c>
      <c r="Y88" s="40">
        <v>0</v>
      </c>
      <c r="Z88" s="40">
        <v>0</v>
      </c>
      <c r="AA88" s="40">
        <v>0</v>
      </c>
      <c r="AB88" s="40">
        <v>0</v>
      </c>
      <c r="AC88" s="40">
        <v>0</v>
      </c>
      <c r="AD88" s="40">
        <v>0</v>
      </c>
      <c r="AE88" s="40">
        <v>0</v>
      </c>
    </row>
    <row r="89" spans="2:31" hidden="1" x14ac:dyDescent="0.2">
      <c r="B89" s="24" t="str">
        <f>+'I1 General Inputs'!$B$15</f>
        <v>Option 1</v>
      </c>
      <c r="C89" s="1"/>
      <c r="D89" s="11" t="s">
        <v>23</v>
      </c>
      <c r="E89" s="40">
        <v>0</v>
      </c>
      <c r="F89" s="40">
        <v>0</v>
      </c>
      <c r="G89" s="40">
        <v>0</v>
      </c>
      <c r="H89" s="40">
        <v>0</v>
      </c>
      <c r="I89" s="40">
        <v>0</v>
      </c>
      <c r="J89" s="40">
        <v>0</v>
      </c>
      <c r="K89" s="40">
        <v>0</v>
      </c>
      <c r="L89" s="40">
        <v>0</v>
      </c>
      <c r="M89" s="40">
        <v>0</v>
      </c>
      <c r="N89" s="40">
        <v>0</v>
      </c>
      <c r="O89" s="40">
        <v>0</v>
      </c>
      <c r="P89" s="40">
        <v>0</v>
      </c>
      <c r="Q89" s="40">
        <v>0</v>
      </c>
      <c r="R89" s="40">
        <v>0</v>
      </c>
      <c r="S89" s="40">
        <v>0</v>
      </c>
      <c r="T89" s="40">
        <v>0</v>
      </c>
      <c r="U89" s="40">
        <v>0</v>
      </c>
      <c r="V89" s="40">
        <v>0</v>
      </c>
      <c r="W89" s="40">
        <v>0</v>
      </c>
      <c r="X89" s="40">
        <v>0</v>
      </c>
      <c r="Y89" s="40">
        <v>0</v>
      </c>
      <c r="Z89" s="40">
        <v>0</v>
      </c>
      <c r="AA89" s="40">
        <v>0</v>
      </c>
      <c r="AB89" s="40">
        <v>0</v>
      </c>
      <c r="AC89" s="40">
        <v>0</v>
      </c>
      <c r="AD89" s="40">
        <v>0</v>
      </c>
      <c r="AE89" s="40">
        <v>0</v>
      </c>
    </row>
    <row r="90" spans="2:31" hidden="1" x14ac:dyDescent="0.2">
      <c r="B90" s="24" t="str">
        <f>+'I1 General Inputs'!$B$16</f>
        <v>Option 2</v>
      </c>
      <c r="C90" s="1"/>
      <c r="D90" s="11" t="s">
        <v>23</v>
      </c>
      <c r="E90" s="40">
        <v>0</v>
      </c>
      <c r="F90" s="40">
        <v>0</v>
      </c>
      <c r="G90" s="40">
        <v>0</v>
      </c>
      <c r="H90" s="40">
        <v>0</v>
      </c>
      <c r="I90" s="40">
        <v>0</v>
      </c>
      <c r="J90" s="40">
        <v>0</v>
      </c>
      <c r="K90" s="40">
        <v>0</v>
      </c>
      <c r="L90" s="40">
        <v>0</v>
      </c>
      <c r="M90" s="40">
        <v>0</v>
      </c>
      <c r="N90" s="40">
        <v>0</v>
      </c>
      <c r="O90" s="40">
        <v>0</v>
      </c>
      <c r="P90" s="40">
        <v>0</v>
      </c>
      <c r="Q90" s="40">
        <v>0</v>
      </c>
      <c r="R90" s="40">
        <v>0</v>
      </c>
      <c r="S90" s="40">
        <v>0</v>
      </c>
      <c r="T90" s="40">
        <v>0</v>
      </c>
      <c r="U90" s="40">
        <v>0</v>
      </c>
      <c r="V90" s="40">
        <v>0</v>
      </c>
      <c r="W90" s="40">
        <v>0</v>
      </c>
      <c r="X90" s="40">
        <v>0</v>
      </c>
      <c r="Y90" s="40">
        <v>0</v>
      </c>
      <c r="Z90" s="40">
        <v>0</v>
      </c>
      <c r="AA90" s="40">
        <v>0</v>
      </c>
      <c r="AB90" s="40">
        <v>0</v>
      </c>
      <c r="AC90" s="40">
        <v>0</v>
      </c>
      <c r="AD90" s="40">
        <v>0</v>
      </c>
      <c r="AE90" s="40">
        <v>0</v>
      </c>
    </row>
    <row r="91" spans="2:31" hidden="1" x14ac:dyDescent="0.2">
      <c r="B91" s="24" t="e">
        <f>+'I1 General Inputs'!#REF!</f>
        <v>#REF!</v>
      </c>
      <c r="C91" s="1"/>
      <c r="D91" s="11" t="s">
        <v>23</v>
      </c>
      <c r="E91" s="40">
        <v>0</v>
      </c>
      <c r="F91" s="40">
        <v>0</v>
      </c>
      <c r="G91" s="40">
        <v>0</v>
      </c>
      <c r="H91" s="40">
        <v>0</v>
      </c>
      <c r="I91" s="40">
        <v>0</v>
      </c>
      <c r="J91" s="40">
        <v>0</v>
      </c>
      <c r="K91" s="40">
        <v>0</v>
      </c>
      <c r="L91" s="40">
        <v>0</v>
      </c>
      <c r="M91" s="40">
        <v>0</v>
      </c>
      <c r="N91" s="40">
        <v>0</v>
      </c>
      <c r="O91" s="40">
        <v>0</v>
      </c>
      <c r="P91" s="40">
        <v>0</v>
      </c>
      <c r="Q91" s="40">
        <v>0</v>
      </c>
      <c r="R91" s="40">
        <v>0</v>
      </c>
      <c r="S91" s="40">
        <v>0</v>
      </c>
      <c r="T91" s="40">
        <v>0</v>
      </c>
      <c r="U91" s="40">
        <v>0</v>
      </c>
      <c r="V91" s="40">
        <v>0</v>
      </c>
      <c r="W91" s="40">
        <v>0</v>
      </c>
      <c r="X91" s="40">
        <v>0</v>
      </c>
      <c r="Y91" s="40">
        <v>0</v>
      </c>
      <c r="Z91" s="40">
        <v>0</v>
      </c>
      <c r="AA91" s="40">
        <v>0</v>
      </c>
      <c r="AB91" s="40">
        <v>0</v>
      </c>
      <c r="AC91" s="40">
        <v>0</v>
      </c>
      <c r="AD91" s="40">
        <v>0</v>
      </c>
      <c r="AE91" s="40">
        <v>0</v>
      </c>
    </row>
    <row r="92" spans="2:31" hidden="1" x14ac:dyDescent="0.2">
      <c r="B92" s="24" t="e">
        <f>+'I1 General Inputs'!#REF!</f>
        <v>#REF!</v>
      </c>
      <c r="C92" s="1"/>
      <c r="D92" s="11" t="s">
        <v>23</v>
      </c>
      <c r="E92" s="40">
        <v>0</v>
      </c>
      <c r="F92" s="40">
        <v>0</v>
      </c>
      <c r="G92" s="40">
        <v>0</v>
      </c>
      <c r="H92" s="40">
        <v>0</v>
      </c>
      <c r="I92" s="40">
        <v>0</v>
      </c>
      <c r="J92" s="40">
        <v>0</v>
      </c>
      <c r="K92" s="40">
        <v>0</v>
      </c>
      <c r="L92" s="40">
        <v>0</v>
      </c>
      <c r="M92" s="40">
        <v>0</v>
      </c>
      <c r="N92" s="40">
        <v>0</v>
      </c>
      <c r="O92" s="40">
        <v>0</v>
      </c>
      <c r="P92" s="40">
        <v>0</v>
      </c>
      <c r="Q92" s="40">
        <v>0</v>
      </c>
      <c r="R92" s="40">
        <v>0</v>
      </c>
      <c r="S92" s="40">
        <v>0</v>
      </c>
      <c r="T92" s="40">
        <v>0</v>
      </c>
      <c r="U92" s="40">
        <v>0</v>
      </c>
      <c r="V92" s="40">
        <v>0</v>
      </c>
      <c r="W92" s="40">
        <v>0</v>
      </c>
      <c r="X92" s="40">
        <v>0</v>
      </c>
      <c r="Y92" s="40">
        <v>0</v>
      </c>
      <c r="Z92" s="40">
        <v>0</v>
      </c>
      <c r="AA92" s="40">
        <v>0</v>
      </c>
      <c r="AB92" s="40">
        <v>0</v>
      </c>
      <c r="AC92" s="40">
        <v>0</v>
      </c>
      <c r="AD92" s="40">
        <v>0</v>
      </c>
      <c r="AE92" s="40">
        <v>0</v>
      </c>
    </row>
    <row r="93" spans="2:31" hidden="1" x14ac:dyDescent="0.2">
      <c r="B93" s="24" t="e">
        <f>+'I1 General Inputs'!#REF!</f>
        <v>#REF!</v>
      </c>
      <c r="C93" s="1"/>
      <c r="D93" s="11" t="s">
        <v>23</v>
      </c>
      <c r="E93" s="40">
        <v>0</v>
      </c>
      <c r="F93" s="40">
        <v>0</v>
      </c>
      <c r="G93" s="40">
        <v>0</v>
      </c>
      <c r="H93" s="40">
        <v>0</v>
      </c>
      <c r="I93" s="40">
        <v>0</v>
      </c>
      <c r="J93" s="40">
        <v>0</v>
      </c>
      <c r="K93" s="40">
        <v>0</v>
      </c>
      <c r="L93" s="40">
        <v>0</v>
      </c>
      <c r="M93" s="40">
        <v>0</v>
      </c>
      <c r="N93" s="40">
        <v>0</v>
      </c>
      <c r="O93" s="40">
        <v>0</v>
      </c>
      <c r="P93" s="40">
        <v>0</v>
      </c>
      <c r="Q93" s="40">
        <v>0</v>
      </c>
      <c r="R93" s="40">
        <v>0</v>
      </c>
      <c r="S93" s="40">
        <v>0</v>
      </c>
      <c r="T93" s="40">
        <v>0</v>
      </c>
      <c r="U93" s="40">
        <v>0</v>
      </c>
      <c r="V93" s="40">
        <v>0</v>
      </c>
      <c r="W93" s="40">
        <v>0</v>
      </c>
      <c r="X93" s="40">
        <v>0</v>
      </c>
      <c r="Y93" s="40">
        <v>0</v>
      </c>
      <c r="Z93" s="40">
        <v>0</v>
      </c>
      <c r="AA93" s="40">
        <v>0</v>
      </c>
      <c r="AB93" s="40">
        <v>0</v>
      </c>
      <c r="AC93" s="40">
        <v>0</v>
      </c>
      <c r="AD93" s="40">
        <v>0</v>
      </c>
      <c r="AE93" s="40">
        <v>0</v>
      </c>
    </row>
    <row r="94" spans="2:31" collapsed="1" x14ac:dyDescent="0.2">
      <c r="B94" s="56"/>
      <c r="C94" s="43"/>
      <c r="D94" s="44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</row>
    <row r="95" spans="2:31" ht="15.75" x14ac:dyDescent="0.25">
      <c r="B95" s="18" t="str">
        <f>'I1 General Inputs'!E33</f>
        <v>Avoided generation dispatch costs</v>
      </c>
      <c r="C95" s="3"/>
      <c r="D95" s="86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</row>
    <row r="96" spans="2:31" ht="15.75" x14ac:dyDescent="0.25">
      <c r="B96" s="87" t="str">
        <f>'I1 General Inputs'!$J$24</f>
        <v>Step</v>
      </c>
      <c r="C96" s="88" t="str">
        <f>'I1 General Inputs'!$I$24</f>
        <v>S1</v>
      </c>
      <c r="D96" s="6" t="s">
        <v>7</v>
      </c>
      <c r="E96" s="5">
        <f>FirstYear</f>
        <v>2022</v>
      </c>
      <c r="F96" s="5">
        <f t="shared" ref="F96:AE96" si="17">+E96+1</f>
        <v>2023</v>
      </c>
      <c r="G96" s="5">
        <f t="shared" si="17"/>
        <v>2024</v>
      </c>
      <c r="H96" s="5">
        <f t="shared" si="17"/>
        <v>2025</v>
      </c>
      <c r="I96" s="5">
        <f t="shared" si="17"/>
        <v>2026</v>
      </c>
      <c r="J96" s="5">
        <f t="shared" si="17"/>
        <v>2027</v>
      </c>
      <c r="K96" s="5">
        <f t="shared" si="17"/>
        <v>2028</v>
      </c>
      <c r="L96" s="5">
        <f t="shared" si="17"/>
        <v>2029</v>
      </c>
      <c r="M96" s="5">
        <f t="shared" si="17"/>
        <v>2030</v>
      </c>
      <c r="N96" s="5">
        <f t="shared" si="17"/>
        <v>2031</v>
      </c>
      <c r="O96" s="5">
        <f t="shared" si="17"/>
        <v>2032</v>
      </c>
      <c r="P96" s="5">
        <f t="shared" si="17"/>
        <v>2033</v>
      </c>
      <c r="Q96" s="5">
        <f t="shared" si="17"/>
        <v>2034</v>
      </c>
      <c r="R96" s="5">
        <f t="shared" si="17"/>
        <v>2035</v>
      </c>
      <c r="S96" s="5">
        <f t="shared" si="17"/>
        <v>2036</v>
      </c>
      <c r="T96" s="5">
        <f t="shared" si="17"/>
        <v>2037</v>
      </c>
      <c r="U96" s="5">
        <f t="shared" si="17"/>
        <v>2038</v>
      </c>
      <c r="V96" s="5">
        <f t="shared" si="17"/>
        <v>2039</v>
      </c>
      <c r="W96" s="5">
        <f t="shared" si="17"/>
        <v>2040</v>
      </c>
      <c r="X96" s="5">
        <f t="shared" si="17"/>
        <v>2041</v>
      </c>
      <c r="Y96" s="5">
        <f t="shared" si="17"/>
        <v>2042</v>
      </c>
      <c r="Z96" s="5">
        <f t="shared" si="17"/>
        <v>2043</v>
      </c>
      <c r="AA96" s="5">
        <f t="shared" si="17"/>
        <v>2044</v>
      </c>
      <c r="AB96" s="5">
        <f t="shared" si="17"/>
        <v>2045</v>
      </c>
      <c r="AC96" s="5">
        <f t="shared" si="17"/>
        <v>2046</v>
      </c>
      <c r="AD96" s="5">
        <f t="shared" si="17"/>
        <v>2047</v>
      </c>
      <c r="AE96" s="5">
        <f t="shared" si="17"/>
        <v>2048</v>
      </c>
    </row>
    <row r="97" spans="2:31" x14ac:dyDescent="0.2">
      <c r="B97" s="24" t="str">
        <f>+'I1 General Inputs'!$B$14</f>
        <v>Base case</v>
      </c>
      <c r="C97" s="1"/>
      <c r="D97" s="11" t="s">
        <v>67</v>
      </c>
      <c r="E97" s="40">
        <v>0</v>
      </c>
      <c r="F97" s="40">
        <v>0</v>
      </c>
      <c r="G97" s="40">
        <v>2241989637.2694788</v>
      </c>
      <c r="H97" s="40">
        <v>2186922297.2886567</v>
      </c>
      <c r="I97" s="40">
        <v>1906347720.7193887</v>
      </c>
      <c r="J97" s="40">
        <v>1710322663.2060957</v>
      </c>
      <c r="K97" s="40">
        <v>1602240744.4750066</v>
      </c>
      <c r="L97" s="40">
        <v>1589374436.0472453</v>
      </c>
      <c r="M97" s="40">
        <v>1341678946.3741162</v>
      </c>
      <c r="N97" s="40">
        <v>1429888236.0785079</v>
      </c>
      <c r="O97" s="40">
        <v>1393684438.2762001</v>
      </c>
      <c r="P97" s="40">
        <v>1327077387.2191131</v>
      </c>
      <c r="Q97" s="40">
        <v>1279303651.6563323</v>
      </c>
      <c r="R97" s="40">
        <v>1607725984.6690378</v>
      </c>
      <c r="S97" s="40">
        <v>1229383137.4278071</v>
      </c>
      <c r="T97" s="40">
        <v>1321182270.1129646</v>
      </c>
      <c r="U97" s="40">
        <v>1236440309.0049448</v>
      </c>
      <c r="V97" s="40">
        <v>1384717665.2844911</v>
      </c>
      <c r="W97" s="40">
        <v>1456678245.3112421</v>
      </c>
      <c r="X97" s="40">
        <v>1892577436.6715529</v>
      </c>
      <c r="Y97" s="40">
        <v>1369399489.1451213</v>
      </c>
      <c r="Z97" s="40">
        <v>1658798413.6795678</v>
      </c>
      <c r="AA97" s="40">
        <v>2274353867.8514967</v>
      </c>
      <c r="AB97" s="40">
        <v>1670325613.1323199</v>
      </c>
      <c r="AC97" s="40">
        <v>1914173717.0086539</v>
      </c>
      <c r="AD97" s="40">
        <v>2439501090.6061454</v>
      </c>
      <c r="AE97" s="40">
        <v>2151942974.4291558</v>
      </c>
    </row>
    <row r="98" spans="2:31" x14ac:dyDescent="0.2">
      <c r="B98" s="24" t="str">
        <f>+'I1 General Inputs'!$B$15</f>
        <v>Option 1</v>
      </c>
      <c r="C98" s="1"/>
      <c r="D98" s="11" t="s">
        <v>67</v>
      </c>
      <c r="E98" s="40">
        <v>0</v>
      </c>
      <c r="F98" s="40">
        <v>0</v>
      </c>
      <c r="G98" s="40">
        <v>2242612762.8454852</v>
      </c>
      <c r="H98" s="40">
        <v>2195219104.7490344</v>
      </c>
      <c r="I98" s="40">
        <v>1914298880.3547201</v>
      </c>
      <c r="J98" s="40">
        <v>1718476215.745173</v>
      </c>
      <c r="K98" s="40">
        <v>1616357208.5830877</v>
      </c>
      <c r="L98" s="40">
        <v>1588908765.9271119</v>
      </c>
      <c r="M98" s="40">
        <v>1352895952.4603531</v>
      </c>
      <c r="N98" s="40">
        <v>1412650907.6927745</v>
      </c>
      <c r="O98" s="40">
        <v>1299552785.6906035</v>
      </c>
      <c r="P98" s="40">
        <v>1171416187.9772975</v>
      </c>
      <c r="Q98" s="40">
        <v>1152088930.3760717</v>
      </c>
      <c r="R98" s="40">
        <v>1466021356.5305715</v>
      </c>
      <c r="S98" s="40">
        <v>1046958293.2544399</v>
      </c>
      <c r="T98" s="40">
        <v>1087393494.1909389</v>
      </c>
      <c r="U98" s="40">
        <v>1007189959.443302</v>
      </c>
      <c r="V98" s="40">
        <v>1174360152.186096</v>
      </c>
      <c r="W98" s="40">
        <v>1260519722.8660357</v>
      </c>
      <c r="X98" s="40">
        <v>1770391596.886586</v>
      </c>
      <c r="Y98" s="40">
        <v>1141672381.6649249</v>
      </c>
      <c r="Z98" s="40">
        <v>1419790056.7705081</v>
      </c>
      <c r="AA98" s="40">
        <v>2014569608.21734</v>
      </c>
      <c r="AB98" s="40">
        <v>1414467350.0981894</v>
      </c>
      <c r="AC98" s="40">
        <v>1571154218.0227399</v>
      </c>
      <c r="AD98" s="40">
        <v>1947656875.4580252</v>
      </c>
      <c r="AE98" s="40">
        <v>1778904517.3353503</v>
      </c>
    </row>
    <row r="99" spans="2:31" x14ac:dyDescent="0.2">
      <c r="B99" s="24" t="str">
        <f>+'I1 General Inputs'!$B$16</f>
        <v>Option 2</v>
      </c>
      <c r="C99" s="1"/>
      <c r="D99" s="11" t="s">
        <v>67</v>
      </c>
      <c r="E99" s="40">
        <v>0</v>
      </c>
      <c r="F99" s="40">
        <v>0</v>
      </c>
      <c r="G99" s="40">
        <v>2242263961.1606064</v>
      </c>
      <c r="H99" s="40">
        <v>2195183909.3970504</v>
      </c>
      <c r="I99" s="40">
        <v>1924941214.7630358</v>
      </c>
      <c r="J99" s="40">
        <v>1723315614.0110998</v>
      </c>
      <c r="K99" s="40">
        <v>1626593013.102128</v>
      </c>
      <c r="L99" s="40">
        <v>1594808861.8364158</v>
      </c>
      <c r="M99" s="40">
        <v>1371939717.5378919</v>
      </c>
      <c r="N99" s="40">
        <v>1406177521.6596954</v>
      </c>
      <c r="O99" s="40">
        <v>1299484767.9116464</v>
      </c>
      <c r="P99" s="40">
        <v>1182413934.4379196</v>
      </c>
      <c r="Q99" s="40">
        <v>1161243027.5429583</v>
      </c>
      <c r="R99" s="40">
        <v>1474651074.2229211</v>
      </c>
      <c r="S99" s="40">
        <v>1049556487.4679972</v>
      </c>
      <c r="T99" s="40">
        <v>1090636552.1772375</v>
      </c>
      <c r="U99" s="40">
        <v>1009612211.8964587</v>
      </c>
      <c r="V99" s="40">
        <v>1175672901.9296398</v>
      </c>
      <c r="W99" s="40">
        <v>1263347817.9680276</v>
      </c>
      <c r="X99" s="40">
        <v>1773490202.4900048</v>
      </c>
      <c r="Y99" s="40">
        <v>1143070418.2530901</v>
      </c>
      <c r="Z99" s="40">
        <v>1424836763.2659712</v>
      </c>
      <c r="AA99" s="40">
        <v>2018875067.3222318</v>
      </c>
      <c r="AB99" s="40">
        <v>1417421680.3951125</v>
      </c>
      <c r="AC99" s="40">
        <v>1574035133.8738701</v>
      </c>
      <c r="AD99" s="40">
        <v>1952587573.0568016</v>
      </c>
      <c r="AE99" s="40">
        <v>1785457602.0135484</v>
      </c>
    </row>
    <row r="100" spans="2:31" collapsed="1" x14ac:dyDescent="0.2">
      <c r="B100" s="26"/>
      <c r="D100" s="9"/>
    </row>
    <row r="101" spans="2:31" ht="15.75" x14ac:dyDescent="0.25">
      <c r="B101" s="87" t="str">
        <f>'I1 General Inputs'!$J$25</f>
        <v>Progressive</v>
      </c>
      <c r="C101" s="88" t="str">
        <f>'I1 General Inputs'!$I$25</f>
        <v>S2</v>
      </c>
      <c r="D101" s="6" t="s">
        <v>7</v>
      </c>
      <c r="E101" s="5">
        <f>FirstYear</f>
        <v>2022</v>
      </c>
      <c r="F101" s="5">
        <f t="shared" ref="F101:AE101" si="18">+E101+1</f>
        <v>2023</v>
      </c>
      <c r="G101" s="5">
        <f t="shared" si="18"/>
        <v>2024</v>
      </c>
      <c r="H101" s="5">
        <f t="shared" si="18"/>
        <v>2025</v>
      </c>
      <c r="I101" s="5">
        <f t="shared" si="18"/>
        <v>2026</v>
      </c>
      <c r="J101" s="5">
        <f t="shared" si="18"/>
        <v>2027</v>
      </c>
      <c r="K101" s="5">
        <f t="shared" si="18"/>
        <v>2028</v>
      </c>
      <c r="L101" s="5">
        <f t="shared" si="18"/>
        <v>2029</v>
      </c>
      <c r="M101" s="5">
        <f t="shared" si="18"/>
        <v>2030</v>
      </c>
      <c r="N101" s="5">
        <f t="shared" si="18"/>
        <v>2031</v>
      </c>
      <c r="O101" s="5">
        <f t="shared" si="18"/>
        <v>2032</v>
      </c>
      <c r="P101" s="5">
        <f t="shared" si="18"/>
        <v>2033</v>
      </c>
      <c r="Q101" s="5">
        <f t="shared" si="18"/>
        <v>2034</v>
      </c>
      <c r="R101" s="5">
        <f t="shared" si="18"/>
        <v>2035</v>
      </c>
      <c r="S101" s="5">
        <f t="shared" si="18"/>
        <v>2036</v>
      </c>
      <c r="T101" s="5">
        <f t="shared" si="18"/>
        <v>2037</v>
      </c>
      <c r="U101" s="5">
        <f t="shared" si="18"/>
        <v>2038</v>
      </c>
      <c r="V101" s="5">
        <f t="shared" si="18"/>
        <v>2039</v>
      </c>
      <c r="W101" s="5">
        <f t="shared" si="18"/>
        <v>2040</v>
      </c>
      <c r="X101" s="5">
        <f t="shared" si="18"/>
        <v>2041</v>
      </c>
      <c r="Y101" s="5">
        <f t="shared" si="18"/>
        <v>2042</v>
      </c>
      <c r="Z101" s="5">
        <f t="shared" si="18"/>
        <v>2043</v>
      </c>
      <c r="AA101" s="5">
        <f t="shared" si="18"/>
        <v>2044</v>
      </c>
      <c r="AB101" s="5">
        <f t="shared" si="18"/>
        <v>2045</v>
      </c>
      <c r="AC101" s="5">
        <f t="shared" si="18"/>
        <v>2046</v>
      </c>
      <c r="AD101" s="5">
        <f t="shared" si="18"/>
        <v>2047</v>
      </c>
      <c r="AE101" s="5">
        <f t="shared" si="18"/>
        <v>2048</v>
      </c>
    </row>
    <row r="102" spans="2:31" x14ac:dyDescent="0.2">
      <c r="B102" s="24" t="str">
        <f>+'I1 General Inputs'!$B$14</f>
        <v>Base case</v>
      </c>
      <c r="C102" s="1"/>
      <c r="D102" s="11" t="s">
        <v>67</v>
      </c>
      <c r="E102" s="40">
        <v>0</v>
      </c>
      <c r="F102" s="40">
        <v>0</v>
      </c>
      <c r="G102" s="40">
        <v>2084524402.3986483</v>
      </c>
      <c r="H102" s="40">
        <v>2011836266.5024977</v>
      </c>
      <c r="I102" s="40">
        <v>1842995691.7426836</v>
      </c>
      <c r="J102" s="40">
        <v>1647689859.8951576</v>
      </c>
      <c r="K102" s="40">
        <v>1645614286.4818261</v>
      </c>
      <c r="L102" s="40">
        <v>1734630458.1646082</v>
      </c>
      <c r="M102" s="40">
        <v>1519506810.3645065</v>
      </c>
      <c r="N102" s="40">
        <v>1563838908.6044354</v>
      </c>
      <c r="O102" s="40">
        <v>1472472631.0492251</v>
      </c>
      <c r="P102" s="40">
        <v>1707957433.0858016</v>
      </c>
      <c r="Q102" s="40">
        <v>1661497905.5273385</v>
      </c>
      <c r="R102" s="40">
        <v>1947197345.2396016</v>
      </c>
      <c r="S102" s="40">
        <v>1554488852.4331486</v>
      </c>
      <c r="T102" s="40">
        <v>1581432184.5885775</v>
      </c>
      <c r="U102" s="40">
        <v>1614189054.7761736</v>
      </c>
      <c r="V102" s="40">
        <v>1319229231.94611</v>
      </c>
      <c r="W102" s="40">
        <v>1471177568.9876988</v>
      </c>
      <c r="X102" s="40">
        <v>1732939700.7085056</v>
      </c>
      <c r="Y102" s="40">
        <v>1335358760.5904033</v>
      </c>
      <c r="Z102" s="40">
        <v>1526743409.021924</v>
      </c>
      <c r="AA102" s="40">
        <v>1850569098.2889478</v>
      </c>
      <c r="AB102" s="40">
        <v>1600984692.3446178</v>
      </c>
      <c r="AC102" s="40">
        <v>1756936848.2774947</v>
      </c>
      <c r="AD102" s="40">
        <v>2346262939.7353516</v>
      </c>
      <c r="AE102" s="40">
        <v>3157747466.8354383</v>
      </c>
    </row>
    <row r="103" spans="2:31" x14ac:dyDescent="0.2">
      <c r="B103" s="24" t="str">
        <f>+'I1 General Inputs'!$B$15</f>
        <v>Option 1</v>
      </c>
      <c r="C103" s="1"/>
      <c r="D103" s="11" t="s">
        <v>67</v>
      </c>
      <c r="E103" s="40">
        <v>0</v>
      </c>
      <c r="F103" s="40">
        <v>0</v>
      </c>
      <c r="G103" s="40">
        <v>2084400209.0546234</v>
      </c>
      <c r="H103" s="40">
        <v>2010927402.6975708</v>
      </c>
      <c r="I103" s="40">
        <v>1840372271.3946698</v>
      </c>
      <c r="J103" s="40">
        <v>1646962241.8285451</v>
      </c>
      <c r="K103" s="40">
        <v>1643593085.6419785</v>
      </c>
      <c r="L103" s="40">
        <v>1731801733.8504553</v>
      </c>
      <c r="M103" s="40">
        <v>1509239882.5873647</v>
      </c>
      <c r="N103" s="40">
        <v>1551790872.0040321</v>
      </c>
      <c r="O103" s="40">
        <v>1467060223.0643628</v>
      </c>
      <c r="P103" s="40">
        <v>1722761002.3920403</v>
      </c>
      <c r="Q103" s="40">
        <v>1701297785.6565363</v>
      </c>
      <c r="R103" s="40">
        <v>1984280092.8431318</v>
      </c>
      <c r="S103" s="40">
        <v>1577026396.2804015</v>
      </c>
      <c r="T103" s="40">
        <v>1595899639.9083703</v>
      </c>
      <c r="U103" s="40">
        <v>1653654565.9525836</v>
      </c>
      <c r="V103" s="40">
        <v>1263047271.107352</v>
      </c>
      <c r="W103" s="40">
        <v>1449873738.530344</v>
      </c>
      <c r="X103" s="40">
        <v>1690349194.1264973</v>
      </c>
      <c r="Y103" s="40">
        <v>1233023064.9979393</v>
      </c>
      <c r="Z103" s="40">
        <v>1384925525.4428146</v>
      </c>
      <c r="AA103" s="40">
        <v>1736079038.2807066</v>
      </c>
      <c r="AB103" s="40">
        <v>1466952561.1592779</v>
      </c>
      <c r="AC103" s="40">
        <v>1606317781.0149438</v>
      </c>
      <c r="AD103" s="40">
        <v>2267136661.4031096</v>
      </c>
      <c r="AE103" s="40">
        <v>2750848622.7136292</v>
      </c>
    </row>
    <row r="104" spans="2:31" x14ac:dyDescent="0.2">
      <c r="B104" s="24" t="str">
        <f>+'I1 General Inputs'!$B$16</f>
        <v>Option 2</v>
      </c>
      <c r="C104" s="1"/>
      <c r="D104" s="11" t="s">
        <v>67</v>
      </c>
      <c r="E104" s="40">
        <v>0</v>
      </c>
      <c r="F104" s="40">
        <v>0</v>
      </c>
      <c r="G104" s="40">
        <v>2084806441.1805406</v>
      </c>
      <c r="H104" s="40">
        <v>2011256995.4311402</v>
      </c>
      <c r="I104" s="40">
        <v>1846693640.5414591</v>
      </c>
      <c r="J104" s="40">
        <v>1651629707.1207931</v>
      </c>
      <c r="K104" s="40">
        <v>1650520494.0906389</v>
      </c>
      <c r="L104" s="40">
        <v>1739602972.4691787</v>
      </c>
      <c r="M104" s="40">
        <v>1513488018.9680116</v>
      </c>
      <c r="N104" s="40">
        <v>1551720788.0816219</v>
      </c>
      <c r="O104" s="40">
        <v>1466927138.1132586</v>
      </c>
      <c r="P104" s="40">
        <v>1722436832.4385087</v>
      </c>
      <c r="Q104" s="40">
        <v>1702220704.9288497</v>
      </c>
      <c r="R104" s="40">
        <v>1968382472.5768158</v>
      </c>
      <c r="S104" s="40">
        <v>1576100431.2964363</v>
      </c>
      <c r="T104" s="40">
        <v>1584379050.3780253</v>
      </c>
      <c r="U104" s="40">
        <v>1653604635.8793075</v>
      </c>
      <c r="V104" s="40">
        <v>1266462249.588531</v>
      </c>
      <c r="W104" s="40">
        <v>1451195795.3998008</v>
      </c>
      <c r="X104" s="40">
        <v>1697155064.4415054</v>
      </c>
      <c r="Y104" s="40">
        <v>1235710652.5282288</v>
      </c>
      <c r="Z104" s="40">
        <v>1385193049.0320542</v>
      </c>
      <c r="AA104" s="40">
        <v>1733622700.6842856</v>
      </c>
      <c r="AB104" s="40">
        <v>1462537118.9419799</v>
      </c>
      <c r="AC104" s="40">
        <v>1607185788.1807289</v>
      </c>
      <c r="AD104" s="40">
        <v>2267339659.9840713</v>
      </c>
      <c r="AE104" s="40">
        <v>2749897892.0926776</v>
      </c>
    </row>
    <row r="105" spans="2:31" collapsed="1" x14ac:dyDescent="0.2">
      <c r="B105" s="26"/>
      <c r="D105" s="9"/>
    </row>
    <row r="106" spans="2:31" ht="15.75" x14ac:dyDescent="0.25">
      <c r="B106" s="87" t="str">
        <f>'I1 General Inputs'!$J$26</f>
        <v>Hydrogen</v>
      </c>
      <c r="C106" s="88" t="str">
        <f>'I1 General Inputs'!$I$26</f>
        <v>S3</v>
      </c>
      <c r="D106" s="6" t="s">
        <v>7</v>
      </c>
      <c r="E106" s="5">
        <f>FirstYear</f>
        <v>2022</v>
      </c>
      <c r="F106" s="5">
        <f t="shared" ref="F106:AE106" si="19">+E106+1</f>
        <v>2023</v>
      </c>
      <c r="G106" s="5">
        <f t="shared" si="19"/>
        <v>2024</v>
      </c>
      <c r="H106" s="5">
        <f t="shared" si="19"/>
        <v>2025</v>
      </c>
      <c r="I106" s="5">
        <f t="shared" si="19"/>
        <v>2026</v>
      </c>
      <c r="J106" s="5">
        <f t="shared" si="19"/>
        <v>2027</v>
      </c>
      <c r="K106" s="5">
        <f t="shared" si="19"/>
        <v>2028</v>
      </c>
      <c r="L106" s="5">
        <f t="shared" si="19"/>
        <v>2029</v>
      </c>
      <c r="M106" s="5">
        <f t="shared" si="19"/>
        <v>2030</v>
      </c>
      <c r="N106" s="5">
        <f t="shared" si="19"/>
        <v>2031</v>
      </c>
      <c r="O106" s="5">
        <f t="shared" si="19"/>
        <v>2032</v>
      </c>
      <c r="P106" s="5">
        <f t="shared" si="19"/>
        <v>2033</v>
      </c>
      <c r="Q106" s="5">
        <f t="shared" si="19"/>
        <v>2034</v>
      </c>
      <c r="R106" s="5">
        <f t="shared" si="19"/>
        <v>2035</v>
      </c>
      <c r="S106" s="5">
        <f t="shared" si="19"/>
        <v>2036</v>
      </c>
      <c r="T106" s="5">
        <f t="shared" si="19"/>
        <v>2037</v>
      </c>
      <c r="U106" s="5">
        <f t="shared" si="19"/>
        <v>2038</v>
      </c>
      <c r="V106" s="5">
        <f t="shared" si="19"/>
        <v>2039</v>
      </c>
      <c r="W106" s="5">
        <f t="shared" si="19"/>
        <v>2040</v>
      </c>
      <c r="X106" s="5">
        <f t="shared" si="19"/>
        <v>2041</v>
      </c>
      <c r="Y106" s="5">
        <f t="shared" si="19"/>
        <v>2042</v>
      </c>
      <c r="Z106" s="5">
        <f t="shared" si="19"/>
        <v>2043</v>
      </c>
      <c r="AA106" s="5">
        <f t="shared" si="19"/>
        <v>2044</v>
      </c>
      <c r="AB106" s="5">
        <f t="shared" si="19"/>
        <v>2045</v>
      </c>
      <c r="AC106" s="5">
        <f t="shared" si="19"/>
        <v>2046</v>
      </c>
      <c r="AD106" s="5">
        <f t="shared" si="19"/>
        <v>2047</v>
      </c>
      <c r="AE106" s="5">
        <f t="shared" si="19"/>
        <v>2048</v>
      </c>
    </row>
    <row r="107" spans="2:31" x14ac:dyDescent="0.2">
      <c r="B107" s="24" t="str">
        <f>+'I1 General Inputs'!$B$14</f>
        <v>Base case</v>
      </c>
      <c r="C107" s="1"/>
      <c r="D107" s="11" t="s">
        <v>67</v>
      </c>
      <c r="E107" s="40">
        <v>0</v>
      </c>
      <c r="F107" s="40">
        <v>0</v>
      </c>
      <c r="G107" s="40">
        <v>1991475972.942687</v>
      </c>
      <c r="H107" s="40">
        <v>1955796922.4656289</v>
      </c>
      <c r="I107" s="40">
        <v>1875449913.8451028</v>
      </c>
      <c r="J107" s="40">
        <v>1509444637.9165378</v>
      </c>
      <c r="K107" s="40">
        <v>1114777966.3209991</v>
      </c>
      <c r="L107" s="40">
        <v>1370806522.8749602</v>
      </c>
      <c r="M107" s="40">
        <v>1051940202.509575</v>
      </c>
      <c r="N107" s="40">
        <v>1188433725.9360235</v>
      </c>
      <c r="O107" s="40">
        <v>899208119.07310772</v>
      </c>
      <c r="P107" s="40">
        <v>644883983.02238083</v>
      </c>
      <c r="Q107" s="40">
        <v>659005494.82372737</v>
      </c>
      <c r="R107" s="40">
        <v>717208838.6031487</v>
      </c>
      <c r="S107" s="40">
        <v>340547600.36225969</v>
      </c>
      <c r="T107" s="40">
        <v>311136165.6541838</v>
      </c>
      <c r="U107" s="40">
        <v>511138047.30762267</v>
      </c>
      <c r="V107" s="40">
        <v>490668187.11020023</v>
      </c>
      <c r="W107" s="40">
        <v>469678525.01224095</v>
      </c>
      <c r="X107" s="40">
        <v>1046008109.9046454</v>
      </c>
      <c r="Y107" s="40">
        <v>986324400.13691044</v>
      </c>
      <c r="Z107" s="40">
        <v>1048260851.6514872</v>
      </c>
      <c r="AA107" s="40">
        <v>1257566829.4364905</v>
      </c>
      <c r="AB107" s="40">
        <v>967839035.76915193</v>
      </c>
      <c r="AC107" s="40">
        <v>933072789.88246524</v>
      </c>
      <c r="AD107" s="40">
        <v>1266036793.7009745</v>
      </c>
      <c r="AE107" s="40">
        <v>1086056209.0640225</v>
      </c>
    </row>
    <row r="108" spans="2:31" x14ac:dyDescent="0.2">
      <c r="B108" s="24" t="str">
        <f>+'I1 General Inputs'!$B$15</f>
        <v>Option 1</v>
      </c>
      <c r="C108" s="1"/>
      <c r="D108" s="11" t="s">
        <v>67</v>
      </c>
      <c r="E108" s="40">
        <v>0</v>
      </c>
      <c r="F108" s="40">
        <v>0</v>
      </c>
      <c r="G108" s="40">
        <v>1996113654.8961003</v>
      </c>
      <c r="H108" s="40">
        <v>1956048490.1375997</v>
      </c>
      <c r="I108" s="40">
        <v>1889689128.7356002</v>
      </c>
      <c r="J108" s="40">
        <v>1506468601.1154869</v>
      </c>
      <c r="K108" s="40">
        <v>1125266516.178309</v>
      </c>
      <c r="L108" s="40">
        <v>1343623844.1450624</v>
      </c>
      <c r="M108" s="40">
        <v>1071210123.4716653</v>
      </c>
      <c r="N108" s="40">
        <v>941123427.20641685</v>
      </c>
      <c r="O108" s="40">
        <v>783978345.93507576</v>
      </c>
      <c r="P108" s="40">
        <v>510105259.91867727</v>
      </c>
      <c r="Q108" s="40">
        <v>533030390.88153952</v>
      </c>
      <c r="R108" s="40">
        <v>621476288.1473695</v>
      </c>
      <c r="S108" s="40">
        <v>336850085.62783509</v>
      </c>
      <c r="T108" s="40">
        <v>223223486.00983009</v>
      </c>
      <c r="U108" s="40">
        <v>477309049.88928491</v>
      </c>
      <c r="V108" s="40">
        <v>260693206.78402737</v>
      </c>
      <c r="W108" s="40">
        <v>315685030.06754911</v>
      </c>
      <c r="X108" s="40">
        <v>770552300.27643335</v>
      </c>
      <c r="Y108" s="40">
        <v>566060466.83993506</v>
      </c>
      <c r="Z108" s="40">
        <v>600749482.75115216</v>
      </c>
      <c r="AA108" s="40">
        <v>1151310646.8670793</v>
      </c>
      <c r="AB108" s="40">
        <v>822538895.23265648</v>
      </c>
      <c r="AC108" s="40">
        <v>691217197.03034592</v>
      </c>
      <c r="AD108" s="40">
        <v>1165828818.3523862</v>
      </c>
      <c r="AE108" s="40">
        <v>972955172.82666206</v>
      </c>
    </row>
    <row r="109" spans="2:31" x14ac:dyDescent="0.2">
      <c r="B109" s="24" t="str">
        <f>+'I1 General Inputs'!$B$16</f>
        <v>Option 2</v>
      </c>
      <c r="C109" s="1"/>
      <c r="D109" s="11" t="s">
        <v>67</v>
      </c>
      <c r="E109" s="40">
        <v>0</v>
      </c>
      <c r="F109" s="40">
        <v>0</v>
      </c>
      <c r="G109" s="40">
        <v>2001369818.7754219</v>
      </c>
      <c r="H109" s="40">
        <v>1954379089.6611731</v>
      </c>
      <c r="I109" s="40">
        <v>1902756276.3867538</v>
      </c>
      <c r="J109" s="40">
        <v>1520893537.338464</v>
      </c>
      <c r="K109" s="40">
        <v>1126773812.9395189</v>
      </c>
      <c r="L109" s="40">
        <v>1365771824.9529448</v>
      </c>
      <c r="M109" s="40">
        <v>1066456718.004905</v>
      </c>
      <c r="N109" s="40">
        <v>946906225.38300025</v>
      </c>
      <c r="O109" s="40">
        <v>788538036.87656617</v>
      </c>
      <c r="P109" s="40">
        <v>514296845.54582405</v>
      </c>
      <c r="Q109" s="40">
        <v>540577639.20244372</v>
      </c>
      <c r="R109" s="40">
        <v>637623121.07412529</v>
      </c>
      <c r="S109" s="40">
        <v>342509294.88657165</v>
      </c>
      <c r="T109" s="40">
        <v>227807006.18695828</v>
      </c>
      <c r="U109" s="40">
        <v>480139697.75750792</v>
      </c>
      <c r="V109" s="40">
        <v>268093394.06308985</v>
      </c>
      <c r="W109" s="40">
        <v>332789753.27102661</v>
      </c>
      <c r="X109" s="40">
        <v>785292877.41731834</v>
      </c>
      <c r="Y109" s="40">
        <v>577054965.11905479</v>
      </c>
      <c r="Z109" s="40">
        <v>613588958.56701815</v>
      </c>
      <c r="AA109" s="40">
        <v>1152304972.8038476</v>
      </c>
      <c r="AB109" s="40">
        <v>832689869.06955731</v>
      </c>
      <c r="AC109" s="40">
        <v>701742227.80928493</v>
      </c>
      <c r="AD109" s="40">
        <v>1166022652.0501239</v>
      </c>
      <c r="AE109" s="40">
        <v>974306736.03216219</v>
      </c>
    </row>
    <row r="110" spans="2:31" hidden="1" collapsed="1" x14ac:dyDescent="0.2">
      <c r="B110" s="26"/>
      <c r="D110" s="9"/>
    </row>
    <row r="111" spans="2:31" ht="15.75" hidden="1" x14ac:dyDescent="0.25">
      <c r="B111" s="87">
        <f>'I1 General Inputs'!$J$27</f>
        <v>0</v>
      </c>
      <c r="C111" s="88">
        <f>'I1 General Inputs'!$I$27</f>
        <v>0</v>
      </c>
      <c r="D111" s="6" t="s">
        <v>7</v>
      </c>
      <c r="E111" s="5">
        <f>FirstYear</f>
        <v>2022</v>
      </c>
      <c r="F111" s="5">
        <f t="shared" ref="F111:AE111" si="20">+E111+1</f>
        <v>2023</v>
      </c>
      <c r="G111" s="5">
        <f t="shared" si="20"/>
        <v>2024</v>
      </c>
      <c r="H111" s="5">
        <f t="shared" si="20"/>
        <v>2025</v>
      </c>
      <c r="I111" s="5">
        <f t="shared" si="20"/>
        <v>2026</v>
      </c>
      <c r="J111" s="5">
        <f t="shared" si="20"/>
        <v>2027</v>
      </c>
      <c r="K111" s="5">
        <f t="shared" si="20"/>
        <v>2028</v>
      </c>
      <c r="L111" s="5">
        <f t="shared" si="20"/>
        <v>2029</v>
      </c>
      <c r="M111" s="5">
        <f t="shared" si="20"/>
        <v>2030</v>
      </c>
      <c r="N111" s="5">
        <f t="shared" si="20"/>
        <v>2031</v>
      </c>
      <c r="O111" s="5">
        <f t="shared" si="20"/>
        <v>2032</v>
      </c>
      <c r="P111" s="5">
        <f t="shared" si="20"/>
        <v>2033</v>
      </c>
      <c r="Q111" s="5">
        <f t="shared" si="20"/>
        <v>2034</v>
      </c>
      <c r="R111" s="5">
        <f t="shared" si="20"/>
        <v>2035</v>
      </c>
      <c r="S111" s="5">
        <f t="shared" si="20"/>
        <v>2036</v>
      </c>
      <c r="T111" s="5">
        <f t="shared" si="20"/>
        <v>2037</v>
      </c>
      <c r="U111" s="5">
        <f t="shared" si="20"/>
        <v>2038</v>
      </c>
      <c r="V111" s="5">
        <f t="shared" si="20"/>
        <v>2039</v>
      </c>
      <c r="W111" s="5">
        <f t="shared" si="20"/>
        <v>2040</v>
      </c>
      <c r="X111" s="5">
        <f t="shared" si="20"/>
        <v>2041</v>
      </c>
      <c r="Y111" s="5">
        <f t="shared" si="20"/>
        <v>2042</v>
      </c>
      <c r="Z111" s="5">
        <f t="shared" si="20"/>
        <v>2043</v>
      </c>
      <c r="AA111" s="5">
        <f t="shared" si="20"/>
        <v>2044</v>
      </c>
      <c r="AB111" s="5">
        <f t="shared" si="20"/>
        <v>2045</v>
      </c>
      <c r="AC111" s="5">
        <f t="shared" si="20"/>
        <v>2046</v>
      </c>
      <c r="AD111" s="5">
        <f t="shared" si="20"/>
        <v>2047</v>
      </c>
      <c r="AE111" s="5">
        <f t="shared" si="20"/>
        <v>2048</v>
      </c>
    </row>
    <row r="112" spans="2:31" hidden="1" x14ac:dyDescent="0.2">
      <c r="B112" s="24" t="str">
        <f>+'I1 General Inputs'!$B$14</f>
        <v>Base case</v>
      </c>
      <c r="C112" s="1"/>
      <c r="D112" s="11" t="s">
        <v>67</v>
      </c>
      <c r="E112" s="40">
        <v>0</v>
      </c>
      <c r="F112" s="40">
        <v>0</v>
      </c>
      <c r="G112" s="40">
        <v>0</v>
      </c>
      <c r="H112" s="40">
        <v>0</v>
      </c>
      <c r="I112" s="40">
        <v>0</v>
      </c>
      <c r="J112" s="40">
        <v>0</v>
      </c>
      <c r="K112" s="40">
        <v>0</v>
      </c>
      <c r="L112" s="40">
        <v>0</v>
      </c>
      <c r="M112" s="40">
        <v>0</v>
      </c>
      <c r="N112" s="40">
        <v>0</v>
      </c>
      <c r="O112" s="40">
        <v>0</v>
      </c>
      <c r="P112" s="40">
        <v>0</v>
      </c>
      <c r="Q112" s="40">
        <v>0</v>
      </c>
      <c r="R112" s="40">
        <v>0</v>
      </c>
      <c r="S112" s="40">
        <v>0</v>
      </c>
      <c r="T112" s="40">
        <v>0</v>
      </c>
      <c r="U112" s="40">
        <v>0</v>
      </c>
      <c r="V112" s="40">
        <v>0</v>
      </c>
      <c r="W112" s="40">
        <v>0</v>
      </c>
      <c r="X112" s="40">
        <v>0</v>
      </c>
      <c r="Y112" s="40">
        <v>0</v>
      </c>
      <c r="Z112" s="40">
        <v>0</v>
      </c>
      <c r="AA112" s="40">
        <v>0</v>
      </c>
      <c r="AB112" s="40">
        <v>0</v>
      </c>
      <c r="AC112" s="40">
        <v>0</v>
      </c>
      <c r="AD112" s="40">
        <v>0</v>
      </c>
      <c r="AE112" s="40">
        <v>0</v>
      </c>
    </row>
    <row r="113" spans="2:31" hidden="1" x14ac:dyDescent="0.2">
      <c r="B113" s="24" t="str">
        <f>+'I1 General Inputs'!$B$15</f>
        <v>Option 1</v>
      </c>
      <c r="C113" s="1"/>
      <c r="D113" s="11" t="s">
        <v>67</v>
      </c>
      <c r="E113" s="40">
        <v>0</v>
      </c>
      <c r="F113" s="40">
        <v>0</v>
      </c>
      <c r="G113" s="40">
        <v>0</v>
      </c>
      <c r="H113" s="40">
        <v>0</v>
      </c>
      <c r="I113" s="40">
        <v>0</v>
      </c>
      <c r="J113" s="40">
        <v>0</v>
      </c>
      <c r="K113" s="40">
        <v>0</v>
      </c>
      <c r="L113" s="40">
        <v>0</v>
      </c>
      <c r="M113" s="40">
        <v>0</v>
      </c>
      <c r="N113" s="40">
        <v>0</v>
      </c>
      <c r="O113" s="40">
        <v>0</v>
      </c>
      <c r="P113" s="40">
        <v>0</v>
      </c>
      <c r="Q113" s="40">
        <v>0</v>
      </c>
      <c r="R113" s="40">
        <v>0</v>
      </c>
      <c r="S113" s="40">
        <v>0</v>
      </c>
      <c r="T113" s="40">
        <v>0</v>
      </c>
      <c r="U113" s="40">
        <v>0</v>
      </c>
      <c r="V113" s="40">
        <v>0</v>
      </c>
      <c r="W113" s="40">
        <v>0</v>
      </c>
      <c r="X113" s="40">
        <v>0</v>
      </c>
      <c r="Y113" s="40">
        <v>0</v>
      </c>
      <c r="Z113" s="40">
        <v>0</v>
      </c>
      <c r="AA113" s="40">
        <v>0</v>
      </c>
      <c r="AB113" s="40">
        <v>0</v>
      </c>
      <c r="AC113" s="40">
        <v>0</v>
      </c>
      <c r="AD113" s="40">
        <v>0</v>
      </c>
      <c r="AE113" s="40">
        <v>0</v>
      </c>
    </row>
    <row r="114" spans="2:31" hidden="1" x14ac:dyDescent="0.2">
      <c r="B114" s="24" t="str">
        <f>+'I1 General Inputs'!$B$16</f>
        <v>Option 2</v>
      </c>
      <c r="C114" s="1"/>
      <c r="D114" s="11" t="s">
        <v>67</v>
      </c>
      <c r="E114" s="40">
        <v>0</v>
      </c>
      <c r="F114" s="40">
        <v>0</v>
      </c>
      <c r="G114" s="40">
        <v>0</v>
      </c>
      <c r="H114" s="40">
        <v>0</v>
      </c>
      <c r="I114" s="40">
        <v>0</v>
      </c>
      <c r="J114" s="40">
        <v>0</v>
      </c>
      <c r="K114" s="40">
        <v>0</v>
      </c>
      <c r="L114" s="40">
        <v>0</v>
      </c>
      <c r="M114" s="40">
        <v>0</v>
      </c>
      <c r="N114" s="40">
        <v>0</v>
      </c>
      <c r="O114" s="40">
        <v>0</v>
      </c>
      <c r="P114" s="40">
        <v>0</v>
      </c>
      <c r="Q114" s="40">
        <v>0</v>
      </c>
      <c r="R114" s="40">
        <v>0</v>
      </c>
      <c r="S114" s="40">
        <v>0</v>
      </c>
      <c r="T114" s="40">
        <v>0</v>
      </c>
      <c r="U114" s="40">
        <v>0</v>
      </c>
      <c r="V114" s="40">
        <v>0</v>
      </c>
      <c r="W114" s="40">
        <v>0</v>
      </c>
      <c r="X114" s="40">
        <v>0</v>
      </c>
      <c r="Y114" s="40">
        <v>0</v>
      </c>
      <c r="Z114" s="40">
        <v>0</v>
      </c>
      <c r="AA114" s="40">
        <v>0</v>
      </c>
      <c r="AB114" s="40">
        <v>0</v>
      </c>
      <c r="AC114" s="40">
        <v>0</v>
      </c>
      <c r="AD114" s="40">
        <v>0</v>
      </c>
      <c r="AE114" s="40">
        <v>0</v>
      </c>
    </row>
    <row r="115" spans="2:31" hidden="1" x14ac:dyDescent="0.2">
      <c r="B115" s="24" t="e">
        <f>+'I1 General Inputs'!#REF!</f>
        <v>#REF!</v>
      </c>
      <c r="C115" s="1"/>
      <c r="D115" s="11" t="s">
        <v>67</v>
      </c>
      <c r="E115" s="40">
        <v>0</v>
      </c>
      <c r="F115" s="40">
        <v>0</v>
      </c>
      <c r="G115" s="40">
        <v>0</v>
      </c>
      <c r="H115" s="40">
        <v>0</v>
      </c>
      <c r="I115" s="40">
        <v>0</v>
      </c>
      <c r="J115" s="40">
        <v>0</v>
      </c>
      <c r="K115" s="40">
        <v>0</v>
      </c>
      <c r="L115" s="40">
        <v>0</v>
      </c>
      <c r="M115" s="40">
        <v>0</v>
      </c>
      <c r="N115" s="40">
        <v>0</v>
      </c>
      <c r="O115" s="40">
        <v>0</v>
      </c>
      <c r="P115" s="40">
        <v>0</v>
      </c>
      <c r="Q115" s="40">
        <v>0</v>
      </c>
      <c r="R115" s="40">
        <v>0</v>
      </c>
      <c r="S115" s="40">
        <v>0</v>
      </c>
      <c r="T115" s="40">
        <v>0</v>
      </c>
      <c r="U115" s="40">
        <v>0</v>
      </c>
      <c r="V115" s="40">
        <v>0</v>
      </c>
      <c r="W115" s="40">
        <v>0</v>
      </c>
      <c r="X115" s="40">
        <v>0</v>
      </c>
      <c r="Y115" s="40">
        <v>0</v>
      </c>
      <c r="Z115" s="40">
        <v>0</v>
      </c>
      <c r="AA115" s="40">
        <v>0</v>
      </c>
      <c r="AB115" s="40">
        <v>0</v>
      </c>
      <c r="AC115" s="40">
        <v>0</v>
      </c>
      <c r="AD115" s="40">
        <v>0</v>
      </c>
      <c r="AE115" s="40">
        <v>0</v>
      </c>
    </row>
    <row r="116" spans="2:31" hidden="1" x14ac:dyDescent="0.2">
      <c r="B116" s="24" t="e">
        <f>+'I1 General Inputs'!#REF!</f>
        <v>#REF!</v>
      </c>
      <c r="C116" s="1"/>
      <c r="D116" s="11" t="s">
        <v>67</v>
      </c>
      <c r="E116" s="40">
        <v>0</v>
      </c>
      <c r="F116" s="40">
        <v>0</v>
      </c>
      <c r="G116" s="40">
        <v>0</v>
      </c>
      <c r="H116" s="40">
        <v>0</v>
      </c>
      <c r="I116" s="40">
        <v>0</v>
      </c>
      <c r="J116" s="40">
        <v>0</v>
      </c>
      <c r="K116" s="40">
        <v>0</v>
      </c>
      <c r="L116" s="40">
        <v>0</v>
      </c>
      <c r="M116" s="40">
        <v>0</v>
      </c>
      <c r="N116" s="40">
        <v>0</v>
      </c>
      <c r="O116" s="40">
        <v>0</v>
      </c>
      <c r="P116" s="40">
        <v>0</v>
      </c>
      <c r="Q116" s="40">
        <v>0</v>
      </c>
      <c r="R116" s="40">
        <v>0</v>
      </c>
      <c r="S116" s="40">
        <v>0</v>
      </c>
      <c r="T116" s="40">
        <v>0</v>
      </c>
      <c r="U116" s="40">
        <v>0</v>
      </c>
      <c r="V116" s="40">
        <v>0</v>
      </c>
      <c r="W116" s="40">
        <v>0</v>
      </c>
      <c r="X116" s="40">
        <v>0</v>
      </c>
      <c r="Y116" s="40">
        <v>0</v>
      </c>
      <c r="Z116" s="40">
        <v>0</v>
      </c>
      <c r="AA116" s="40">
        <v>0</v>
      </c>
      <c r="AB116" s="40">
        <v>0</v>
      </c>
      <c r="AC116" s="40">
        <v>0</v>
      </c>
      <c r="AD116" s="40">
        <v>0</v>
      </c>
      <c r="AE116" s="40">
        <v>0</v>
      </c>
    </row>
    <row r="117" spans="2:31" hidden="1" x14ac:dyDescent="0.2">
      <c r="B117" s="24" t="e">
        <f>+'I1 General Inputs'!#REF!</f>
        <v>#REF!</v>
      </c>
      <c r="C117" s="1"/>
      <c r="D117" s="11" t="s">
        <v>67</v>
      </c>
      <c r="E117" s="40">
        <v>0</v>
      </c>
      <c r="F117" s="40">
        <v>0</v>
      </c>
      <c r="G117" s="40">
        <v>0</v>
      </c>
      <c r="H117" s="40">
        <v>0</v>
      </c>
      <c r="I117" s="40">
        <v>0</v>
      </c>
      <c r="J117" s="40">
        <v>0</v>
      </c>
      <c r="K117" s="40">
        <v>0</v>
      </c>
      <c r="L117" s="40">
        <v>0</v>
      </c>
      <c r="M117" s="40">
        <v>0</v>
      </c>
      <c r="N117" s="40">
        <v>0</v>
      </c>
      <c r="O117" s="40">
        <v>0</v>
      </c>
      <c r="P117" s="40">
        <v>0</v>
      </c>
      <c r="Q117" s="40">
        <v>0</v>
      </c>
      <c r="R117" s="40">
        <v>0</v>
      </c>
      <c r="S117" s="40">
        <v>0</v>
      </c>
      <c r="T117" s="40">
        <v>0</v>
      </c>
      <c r="U117" s="40">
        <v>0</v>
      </c>
      <c r="V117" s="40">
        <v>0</v>
      </c>
      <c r="W117" s="40">
        <v>0</v>
      </c>
      <c r="X117" s="40">
        <v>0</v>
      </c>
      <c r="Y117" s="40">
        <v>0</v>
      </c>
      <c r="Z117" s="40">
        <v>0</v>
      </c>
      <c r="AA117" s="40">
        <v>0</v>
      </c>
      <c r="AB117" s="40">
        <v>0</v>
      </c>
      <c r="AC117" s="40">
        <v>0</v>
      </c>
      <c r="AD117" s="40">
        <v>0</v>
      </c>
      <c r="AE117" s="40">
        <v>0</v>
      </c>
    </row>
    <row r="118" spans="2:31" collapsed="1" x14ac:dyDescent="0.2">
      <c r="B118" s="26"/>
      <c r="D118" s="9"/>
    </row>
    <row r="119" spans="2:31" ht="15.75" x14ac:dyDescent="0.25">
      <c r="B119" s="18" t="str">
        <f>'I1 General Inputs'!E34</f>
        <v xml:space="preserve">Avoided voluntary load curtailment </v>
      </c>
      <c r="C119" s="3"/>
      <c r="D119" s="86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</row>
    <row r="120" spans="2:31" ht="15.75" x14ac:dyDescent="0.25">
      <c r="B120" s="87" t="str">
        <f>'I1 General Inputs'!$J$24</f>
        <v>Step</v>
      </c>
      <c r="C120" s="88" t="str">
        <f>'I1 General Inputs'!$I$24</f>
        <v>S1</v>
      </c>
      <c r="D120" s="6" t="s">
        <v>7</v>
      </c>
      <c r="E120" s="5">
        <f>FirstYear</f>
        <v>2022</v>
      </c>
      <c r="F120" s="5">
        <f t="shared" ref="F120:AE120" si="21">+E120+1</f>
        <v>2023</v>
      </c>
      <c r="G120" s="5">
        <f t="shared" si="21"/>
        <v>2024</v>
      </c>
      <c r="H120" s="5">
        <f t="shared" si="21"/>
        <v>2025</v>
      </c>
      <c r="I120" s="5">
        <f t="shared" si="21"/>
        <v>2026</v>
      </c>
      <c r="J120" s="5">
        <f t="shared" si="21"/>
        <v>2027</v>
      </c>
      <c r="K120" s="5">
        <f t="shared" si="21"/>
        <v>2028</v>
      </c>
      <c r="L120" s="5">
        <f t="shared" si="21"/>
        <v>2029</v>
      </c>
      <c r="M120" s="5">
        <f t="shared" si="21"/>
        <v>2030</v>
      </c>
      <c r="N120" s="5">
        <f t="shared" si="21"/>
        <v>2031</v>
      </c>
      <c r="O120" s="5">
        <f t="shared" si="21"/>
        <v>2032</v>
      </c>
      <c r="P120" s="5">
        <f t="shared" si="21"/>
        <v>2033</v>
      </c>
      <c r="Q120" s="5">
        <f t="shared" si="21"/>
        <v>2034</v>
      </c>
      <c r="R120" s="5">
        <f t="shared" si="21"/>
        <v>2035</v>
      </c>
      <c r="S120" s="5">
        <f t="shared" si="21"/>
        <v>2036</v>
      </c>
      <c r="T120" s="5">
        <f t="shared" si="21"/>
        <v>2037</v>
      </c>
      <c r="U120" s="5">
        <f t="shared" si="21"/>
        <v>2038</v>
      </c>
      <c r="V120" s="5">
        <f t="shared" si="21"/>
        <v>2039</v>
      </c>
      <c r="W120" s="5">
        <f t="shared" si="21"/>
        <v>2040</v>
      </c>
      <c r="X120" s="5">
        <f t="shared" si="21"/>
        <v>2041</v>
      </c>
      <c r="Y120" s="5">
        <f t="shared" si="21"/>
        <v>2042</v>
      </c>
      <c r="Z120" s="5">
        <f t="shared" si="21"/>
        <v>2043</v>
      </c>
      <c r="AA120" s="5">
        <f t="shared" si="21"/>
        <v>2044</v>
      </c>
      <c r="AB120" s="5">
        <f t="shared" si="21"/>
        <v>2045</v>
      </c>
      <c r="AC120" s="5">
        <f t="shared" si="21"/>
        <v>2046</v>
      </c>
      <c r="AD120" s="5">
        <f t="shared" si="21"/>
        <v>2047</v>
      </c>
      <c r="AE120" s="5">
        <f t="shared" si="21"/>
        <v>2048</v>
      </c>
    </row>
    <row r="121" spans="2:31" x14ac:dyDescent="0.2">
      <c r="B121" s="24" t="str">
        <f>+'I1 General Inputs'!$B$14</f>
        <v>Base case</v>
      </c>
      <c r="C121" s="1"/>
      <c r="D121" s="11" t="s">
        <v>67</v>
      </c>
      <c r="E121" s="40">
        <v>0</v>
      </c>
      <c r="F121" s="40">
        <v>0</v>
      </c>
      <c r="G121" s="40">
        <v>14671573.180978261</v>
      </c>
      <c r="H121" s="40">
        <v>21672303.434877586</v>
      </c>
      <c r="I121" s="40">
        <v>47338668.928437956</v>
      </c>
      <c r="J121" s="40">
        <v>19714895.369781576</v>
      </c>
      <c r="K121" s="40">
        <v>11546982.244005162</v>
      </c>
      <c r="L121" s="40">
        <v>22278753.418132666</v>
      </c>
      <c r="M121" s="40">
        <v>12727438.01113575</v>
      </c>
      <c r="N121" s="40">
        <v>16983340.175086416</v>
      </c>
      <c r="O121" s="40">
        <v>9918446.8453991245</v>
      </c>
      <c r="P121" s="40">
        <v>4213269.194764155</v>
      </c>
      <c r="Q121" s="40">
        <v>24643386.119147528</v>
      </c>
      <c r="R121" s="40">
        <v>3661600.7320982832</v>
      </c>
      <c r="S121" s="40">
        <v>23652701.568414051</v>
      </c>
      <c r="T121" s="40">
        <v>1976718.9054328378</v>
      </c>
      <c r="U121" s="40">
        <v>34400590.092318341</v>
      </c>
      <c r="V121" s="40">
        <v>55185.008769272383</v>
      </c>
      <c r="W121" s="40">
        <v>17946144.845259406</v>
      </c>
      <c r="X121" s="40">
        <v>9164215.9636899084</v>
      </c>
      <c r="Y121" s="40">
        <v>17885505.198701616</v>
      </c>
      <c r="Z121" s="40">
        <v>17124980.107205041</v>
      </c>
      <c r="AA121" s="40">
        <v>25708726.386266753</v>
      </c>
      <c r="AB121" s="40">
        <v>33717270.68271406</v>
      </c>
      <c r="AC121" s="40">
        <v>3872532.3879041909</v>
      </c>
      <c r="AD121" s="40">
        <v>31452442.871097948</v>
      </c>
      <c r="AE121" s="40">
        <v>3875201.6658516135</v>
      </c>
    </row>
    <row r="122" spans="2:31" x14ac:dyDescent="0.2">
      <c r="B122" s="24" t="str">
        <f>+'I1 General Inputs'!$B$15</f>
        <v>Option 1</v>
      </c>
      <c r="C122" s="1"/>
      <c r="D122" s="11" t="s">
        <v>67</v>
      </c>
      <c r="E122" s="40">
        <v>0</v>
      </c>
      <c r="F122" s="40">
        <v>0</v>
      </c>
      <c r="G122" s="40">
        <v>11659167.184792588</v>
      </c>
      <c r="H122" s="40">
        <v>21672049.961170934</v>
      </c>
      <c r="I122" s="40">
        <v>46849541.886418089</v>
      </c>
      <c r="J122" s="40">
        <v>21241384.871709473</v>
      </c>
      <c r="K122" s="40">
        <v>11445266.556280976</v>
      </c>
      <c r="L122" s="40">
        <v>22060263.456750173</v>
      </c>
      <c r="M122" s="40">
        <v>12867670.865844155</v>
      </c>
      <c r="N122" s="40">
        <v>16693602.544184312</v>
      </c>
      <c r="O122" s="40">
        <v>9101025.5407824721</v>
      </c>
      <c r="P122" s="40">
        <v>16635706.938505411</v>
      </c>
      <c r="Q122" s="40">
        <v>13177534.930001743</v>
      </c>
      <c r="R122" s="40">
        <v>1642653.2719374974</v>
      </c>
      <c r="S122" s="40">
        <v>26421604.460495338</v>
      </c>
      <c r="T122" s="40">
        <v>4741547.6772146793</v>
      </c>
      <c r="U122" s="40">
        <v>53230129.525395401</v>
      </c>
      <c r="V122" s="40">
        <v>15905.846184070393</v>
      </c>
      <c r="W122" s="40">
        <v>12984357.568883678</v>
      </c>
      <c r="X122" s="40">
        <v>13527877.431774238</v>
      </c>
      <c r="Y122" s="40">
        <v>20261271.225449685</v>
      </c>
      <c r="Z122" s="40">
        <v>10400641.615802152</v>
      </c>
      <c r="AA122" s="40">
        <v>30817057.526981764</v>
      </c>
      <c r="AB122" s="40">
        <v>27702315.681909777</v>
      </c>
      <c r="AC122" s="40">
        <v>4523682.6927200435</v>
      </c>
      <c r="AD122" s="40">
        <v>32848800.431007978</v>
      </c>
      <c r="AE122" s="40">
        <v>2541911.2810542556</v>
      </c>
    </row>
    <row r="123" spans="2:31" x14ac:dyDescent="0.2">
      <c r="B123" s="24" t="str">
        <f>+'I1 General Inputs'!$B$16</f>
        <v>Option 2</v>
      </c>
      <c r="C123" s="1"/>
      <c r="D123" s="11" t="s">
        <v>67</v>
      </c>
      <c r="E123" s="40">
        <v>0</v>
      </c>
      <c r="F123" s="40">
        <v>0</v>
      </c>
      <c r="G123" s="40">
        <v>11659605.688137129</v>
      </c>
      <c r="H123" s="40">
        <v>21671204.494005311</v>
      </c>
      <c r="I123" s="40">
        <v>46103441.71997378</v>
      </c>
      <c r="J123" s="40">
        <v>18234115.714976471</v>
      </c>
      <c r="K123" s="40">
        <v>13287345.419837071</v>
      </c>
      <c r="L123" s="40">
        <v>21993157.217454191</v>
      </c>
      <c r="M123" s="40">
        <v>12993388.187743792</v>
      </c>
      <c r="N123" s="40">
        <v>16646855.939176496</v>
      </c>
      <c r="O123" s="40">
        <v>9085455.4986773897</v>
      </c>
      <c r="P123" s="40">
        <v>16522545.180647144</v>
      </c>
      <c r="Q123" s="40">
        <v>12465382.368740223</v>
      </c>
      <c r="R123" s="40">
        <v>1706811.8174106167</v>
      </c>
      <c r="S123" s="40">
        <v>26504869.58669544</v>
      </c>
      <c r="T123" s="40">
        <v>4979036.6612634212</v>
      </c>
      <c r="U123" s="40">
        <v>53155066.858581819</v>
      </c>
      <c r="V123" s="40">
        <v>18562.606508612695</v>
      </c>
      <c r="W123" s="40">
        <v>12994101.101003418</v>
      </c>
      <c r="X123" s="40">
        <v>13600991.200396562</v>
      </c>
      <c r="Y123" s="40">
        <v>20253412.454010472</v>
      </c>
      <c r="Z123" s="40">
        <v>10573964.705481639</v>
      </c>
      <c r="AA123" s="40">
        <v>30863740.523475334</v>
      </c>
      <c r="AB123" s="40">
        <v>27876211.380782641</v>
      </c>
      <c r="AC123" s="40">
        <v>4519204.6401297841</v>
      </c>
      <c r="AD123" s="40">
        <v>32745993.389563374</v>
      </c>
      <c r="AE123" s="40">
        <v>2500347.759484943</v>
      </c>
    </row>
    <row r="124" spans="2:31" collapsed="1" x14ac:dyDescent="0.2">
      <c r="B124" s="26"/>
      <c r="D124" s="9"/>
    </row>
    <row r="125" spans="2:31" ht="15.75" x14ac:dyDescent="0.25">
      <c r="B125" s="87" t="str">
        <f>'I1 General Inputs'!$J$25</f>
        <v>Progressive</v>
      </c>
      <c r="C125" s="88" t="str">
        <f>'I1 General Inputs'!$I$25</f>
        <v>S2</v>
      </c>
      <c r="D125" s="6" t="s">
        <v>7</v>
      </c>
      <c r="E125" s="5">
        <f>FirstYear</f>
        <v>2022</v>
      </c>
      <c r="F125" s="5">
        <f t="shared" ref="F125:AE125" si="22">+E125+1</f>
        <v>2023</v>
      </c>
      <c r="G125" s="5">
        <f t="shared" si="22"/>
        <v>2024</v>
      </c>
      <c r="H125" s="5">
        <f t="shared" si="22"/>
        <v>2025</v>
      </c>
      <c r="I125" s="5">
        <f t="shared" si="22"/>
        <v>2026</v>
      </c>
      <c r="J125" s="5">
        <f t="shared" si="22"/>
        <v>2027</v>
      </c>
      <c r="K125" s="5">
        <f t="shared" si="22"/>
        <v>2028</v>
      </c>
      <c r="L125" s="5">
        <f t="shared" si="22"/>
        <v>2029</v>
      </c>
      <c r="M125" s="5">
        <f t="shared" si="22"/>
        <v>2030</v>
      </c>
      <c r="N125" s="5">
        <f t="shared" si="22"/>
        <v>2031</v>
      </c>
      <c r="O125" s="5">
        <f t="shared" si="22"/>
        <v>2032</v>
      </c>
      <c r="P125" s="5">
        <f t="shared" si="22"/>
        <v>2033</v>
      </c>
      <c r="Q125" s="5">
        <f t="shared" si="22"/>
        <v>2034</v>
      </c>
      <c r="R125" s="5">
        <f t="shared" si="22"/>
        <v>2035</v>
      </c>
      <c r="S125" s="5">
        <f t="shared" si="22"/>
        <v>2036</v>
      </c>
      <c r="T125" s="5">
        <f t="shared" si="22"/>
        <v>2037</v>
      </c>
      <c r="U125" s="5">
        <f t="shared" si="22"/>
        <v>2038</v>
      </c>
      <c r="V125" s="5">
        <f t="shared" si="22"/>
        <v>2039</v>
      </c>
      <c r="W125" s="5">
        <f t="shared" si="22"/>
        <v>2040</v>
      </c>
      <c r="X125" s="5">
        <f t="shared" si="22"/>
        <v>2041</v>
      </c>
      <c r="Y125" s="5">
        <f t="shared" si="22"/>
        <v>2042</v>
      </c>
      <c r="Z125" s="5">
        <f t="shared" si="22"/>
        <v>2043</v>
      </c>
      <c r="AA125" s="5">
        <f t="shared" si="22"/>
        <v>2044</v>
      </c>
      <c r="AB125" s="5">
        <f t="shared" si="22"/>
        <v>2045</v>
      </c>
      <c r="AC125" s="5">
        <f t="shared" si="22"/>
        <v>2046</v>
      </c>
      <c r="AD125" s="5">
        <f t="shared" si="22"/>
        <v>2047</v>
      </c>
      <c r="AE125" s="5">
        <f t="shared" si="22"/>
        <v>2048</v>
      </c>
    </row>
    <row r="126" spans="2:31" x14ac:dyDescent="0.2">
      <c r="B126" s="24" t="str">
        <f>+'I1 General Inputs'!$B$14</f>
        <v>Base case</v>
      </c>
      <c r="C126" s="1"/>
      <c r="D126" s="11" t="s">
        <v>67</v>
      </c>
      <c r="E126" s="40">
        <v>0</v>
      </c>
      <c r="F126" s="40">
        <v>0</v>
      </c>
      <c r="G126" s="40">
        <v>3806641.6935347025</v>
      </c>
      <c r="H126" s="40">
        <v>12938847.55677926</v>
      </c>
      <c r="I126" s="40">
        <v>22676890.187828071</v>
      </c>
      <c r="J126" s="40">
        <v>6614025.9022381967</v>
      </c>
      <c r="K126" s="40">
        <v>4198241.541123108</v>
      </c>
      <c r="L126" s="40">
        <v>17651248.031116653</v>
      </c>
      <c r="M126" s="40">
        <v>15014738.511755439</v>
      </c>
      <c r="N126" s="40">
        <v>24073603.746716753</v>
      </c>
      <c r="O126" s="40">
        <v>235084.48484840957</v>
      </c>
      <c r="P126" s="40">
        <v>16426359.638024591</v>
      </c>
      <c r="Q126" s="40">
        <v>59054108.457741335</v>
      </c>
      <c r="R126" s="40">
        <v>87389533.992036209</v>
      </c>
      <c r="S126" s="40">
        <v>27823668.126521308</v>
      </c>
      <c r="T126" s="40">
        <v>1264159.2121987769</v>
      </c>
      <c r="U126" s="40">
        <v>94489626.892509699</v>
      </c>
      <c r="V126" s="40">
        <v>547219.25456299551</v>
      </c>
      <c r="W126" s="40">
        <v>4742759.6053906661</v>
      </c>
      <c r="X126" s="40">
        <v>2314852.9889916056</v>
      </c>
      <c r="Y126" s="40">
        <v>63069052.416800536</v>
      </c>
      <c r="Z126" s="40">
        <v>22583572.237222705</v>
      </c>
      <c r="AA126" s="40">
        <v>28320925.362284243</v>
      </c>
      <c r="AB126" s="40">
        <v>11858134.484487604</v>
      </c>
      <c r="AC126" s="40">
        <v>11634982.233443165</v>
      </c>
      <c r="AD126" s="40">
        <v>31760521.548523944</v>
      </c>
      <c r="AE126" s="40">
        <v>7441450.1241350351</v>
      </c>
    </row>
    <row r="127" spans="2:31" x14ac:dyDescent="0.2">
      <c r="B127" s="24" t="str">
        <f>+'I1 General Inputs'!$B$15</f>
        <v>Option 1</v>
      </c>
      <c r="C127" s="1"/>
      <c r="D127" s="11" t="s">
        <v>67</v>
      </c>
      <c r="E127" s="40">
        <v>0</v>
      </c>
      <c r="F127" s="40">
        <v>0</v>
      </c>
      <c r="G127" s="40">
        <v>3796845.8545858343</v>
      </c>
      <c r="H127" s="40">
        <v>12942314.613773821</v>
      </c>
      <c r="I127" s="40">
        <v>22834955.408807736</v>
      </c>
      <c r="J127" s="40">
        <v>7365931.9226544555</v>
      </c>
      <c r="K127" s="40">
        <v>4183009.6891132859</v>
      </c>
      <c r="L127" s="40">
        <v>17227900.674451582</v>
      </c>
      <c r="M127" s="40">
        <v>15034516.238076832</v>
      </c>
      <c r="N127" s="40">
        <v>23067462.414116889</v>
      </c>
      <c r="O127" s="40">
        <v>213932.57520468702</v>
      </c>
      <c r="P127" s="40">
        <v>17397702.132947799</v>
      </c>
      <c r="Q127" s="40">
        <v>52453070.149777465</v>
      </c>
      <c r="R127" s="40">
        <v>81275556.403921708</v>
      </c>
      <c r="S127" s="40">
        <v>29124252.848086976</v>
      </c>
      <c r="T127" s="40">
        <v>3031892.0881344685</v>
      </c>
      <c r="U127" s="40">
        <v>95038836.048905969</v>
      </c>
      <c r="V127" s="40">
        <v>13224.99567507444</v>
      </c>
      <c r="W127" s="40">
        <v>3487816.1397453188</v>
      </c>
      <c r="X127" s="40">
        <v>4654842.3415467767</v>
      </c>
      <c r="Y127" s="40">
        <v>69467814.472085997</v>
      </c>
      <c r="Z127" s="40">
        <v>2817301.5631674677</v>
      </c>
      <c r="AA127" s="40">
        <v>29618165.63817589</v>
      </c>
      <c r="AB127" s="40">
        <v>8866459.8242014218</v>
      </c>
      <c r="AC127" s="40">
        <v>9569858.067409113</v>
      </c>
      <c r="AD127" s="40">
        <v>17391374.589509252</v>
      </c>
      <c r="AE127" s="40">
        <v>7508705.429642966</v>
      </c>
    </row>
    <row r="128" spans="2:31" x14ac:dyDescent="0.2">
      <c r="B128" s="24" t="str">
        <f>+'I1 General Inputs'!$B$16</f>
        <v>Option 2</v>
      </c>
      <c r="C128" s="1"/>
      <c r="D128" s="11" t="s">
        <v>67</v>
      </c>
      <c r="E128" s="40">
        <v>0</v>
      </c>
      <c r="F128" s="40">
        <v>0</v>
      </c>
      <c r="G128" s="40">
        <v>3797668.969339014</v>
      </c>
      <c r="H128" s="40">
        <v>12943178.319318566</v>
      </c>
      <c r="I128" s="40">
        <v>22875178.114446953</v>
      </c>
      <c r="J128" s="40">
        <v>3389516.7538641053</v>
      </c>
      <c r="K128" s="40">
        <v>3827611.5460536173</v>
      </c>
      <c r="L128" s="40">
        <v>17549163.687190659</v>
      </c>
      <c r="M128" s="40">
        <v>14960159.656386357</v>
      </c>
      <c r="N128" s="40">
        <v>23462870.792610429</v>
      </c>
      <c r="O128" s="40">
        <v>215290.42430200809</v>
      </c>
      <c r="P128" s="40">
        <v>17451740.227732588</v>
      </c>
      <c r="Q128" s="40">
        <v>52123895.125832349</v>
      </c>
      <c r="R128" s="40">
        <v>80377063.031509399</v>
      </c>
      <c r="S128" s="40">
        <v>27438157.452622674</v>
      </c>
      <c r="T128" s="40">
        <v>1856436.6517298128</v>
      </c>
      <c r="U128" s="40">
        <v>95194377.359504253</v>
      </c>
      <c r="V128" s="40">
        <v>15240.99703747945</v>
      </c>
      <c r="W128" s="40">
        <v>3660382.601689823</v>
      </c>
      <c r="X128" s="40">
        <v>5075231.071648689</v>
      </c>
      <c r="Y128" s="40">
        <v>69727540.810611933</v>
      </c>
      <c r="Z128" s="40">
        <v>2795832.5634847567</v>
      </c>
      <c r="AA128" s="40">
        <v>29687154.078455303</v>
      </c>
      <c r="AB128" s="40">
        <v>8923042.3459533788</v>
      </c>
      <c r="AC128" s="40">
        <v>9410644.8328432105</v>
      </c>
      <c r="AD128" s="40">
        <v>17570325.242640615</v>
      </c>
      <c r="AE128" s="40">
        <v>7523607.4982036958</v>
      </c>
    </row>
    <row r="129" spans="2:31" collapsed="1" x14ac:dyDescent="0.2">
      <c r="B129" s="26"/>
      <c r="D129" s="9"/>
    </row>
    <row r="130" spans="2:31" ht="15.75" x14ac:dyDescent="0.25">
      <c r="B130" s="87" t="str">
        <f>'I1 General Inputs'!$J$26</f>
        <v>Hydrogen</v>
      </c>
      <c r="C130" s="88" t="str">
        <f>'I1 General Inputs'!$I$26</f>
        <v>S3</v>
      </c>
      <c r="D130" s="6" t="s">
        <v>7</v>
      </c>
      <c r="E130" s="5">
        <f>FirstYear</f>
        <v>2022</v>
      </c>
      <c r="F130" s="5">
        <f t="shared" ref="F130:AE130" si="23">+E130+1</f>
        <v>2023</v>
      </c>
      <c r="G130" s="5">
        <f t="shared" si="23"/>
        <v>2024</v>
      </c>
      <c r="H130" s="5">
        <f t="shared" si="23"/>
        <v>2025</v>
      </c>
      <c r="I130" s="5">
        <f t="shared" si="23"/>
        <v>2026</v>
      </c>
      <c r="J130" s="5">
        <f t="shared" si="23"/>
        <v>2027</v>
      </c>
      <c r="K130" s="5">
        <f t="shared" si="23"/>
        <v>2028</v>
      </c>
      <c r="L130" s="5">
        <f t="shared" si="23"/>
        <v>2029</v>
      </c>
      <c r="M130" s="5">
        <f t="shared" si="23"/>
        <v>2030</v>
      </c>
      <c r="N130" s="5">
        <f t="shared" si="23"/>
        <v>2031</v>
      </c>
      <c r="O130" s="5">
        <f t="shared" si="23"/>
        <v>2032</v>
      </c>
      <c r="P130" s="5">
        <f t="shared" si="23"/>
        <v>2033</v>
      </c>
      <c r="Q130" s="5">
        <f t="shared" si="23"/>
        <v>2034</v>
      </c>
      <c r="R130" s="5">
        <f t="shared" si="23"/>
        <v>2035</v>
      </c>
      <c r="S130" s="5">
        <f t="shared" si="23"/>
        <v>2036</v>
      </c>
      <c r="T130" s="5">
        <f t="shared" si="23"/>
        <v>2037</v>
      </c>
      <c r="U130" s="5">
        <f t="shared" si="23"/>
        <v>2038</v>
      </c>
      <c r="V130" s="5">
        <f t="shared" si="23"/>
        <v>2039</v>
      </c>
      <c r="W130" s="5">
        <f t="shared" si="23"/>
        <v>2040</v>
      </c>
      <c r="X130" s="5">
        <f t="shared" si="23"/>
        <v>2041</v>
      </c>
      <c r="Y130" s="5">
        <f t="shared" si="23"/>
        <v>2042</v>
      </c>
      <c r="Z130" s="5">
        <f t="shared" si="23"/>
        <v>2043</v>
      </c>
      <c r="AA130" s="5">
        <f t="shared" si="23"/>
        <v>2044</v>
      </c>
      <c r="AB130" s="5">
        <f t="shared" si="23"/>
        <v>2045</v>
      </c>
      <c r="AC130" s="5">
        <f t="shared" si="23"/>
        <v>2046</v>
      </c>
      <c r="AD130" s="5">
        <f t="shared" si="23"/>
        <v>2047</v>
      </c>
      <c r="AE130" s="5">
        <f t="shared" si="23"/>
        <v>2048</v>
      </c>
    </row>
    <row r="131" spans="2:31" x14ac:dyDescent="0.2">
      <c r="B131" s="24" t="str">
        <f>+'I1 General Inputs'!$B$14</f>
        <v>Base case</v>
      </c>
      <c r="C131" s="1"/>
      <c r="D131" s="11" t="s">
        <v>67</v>
      </c>
      <c r="E131" s="40">
        <v>0</v>
      </c>
      <c r="F131" s="40">
        <v>0</v>
      </c>
      <c r="G131" s="40">
        <v>8728395.9140321203</v>
      </c>
      <c r="H131" s="40">
        <v>20531316.053897072</v>
      </c>
      <c r="I131" s="40">
        <v>38993909.74287767</v>
      </c>
      <c r="J131" s="40">
        <v>26651851.017245986</v>
      </c>
      <c r="K131" s="40">
        <v>19422537.63529576</v>
      </c>
      <c r="L131" s="40">
        <v>45054429.007835925</v>
      </c>
      <c r="M131" s="40">
        <v>22502257.295653794</v>
      </c>
      <c r="N131" s="40">
        <v>28713226.330823459</v>
      </c>
      <c r="O131" s="40">
        <v>1188916.7690189884</v>
      </c>
      <c r="P131" s="40">
        <v>2934343.741133803</v>
      </c>
      <c r="Q131" s="40">
        <v>174452.29801705756</v>
      </c>
      <c r="R131" s="40">
        <v>1717463.2902667918</v>
      </c>
      <c r="S131" s="40">
        <v>5382282.9865255421</v>
      </c>
      <c r="T131" s="40">
        <v>25017.873977041731</v>
      </c>
      <c r="U131" s="40">
        <v>14452821.042617211</v>
      </c>
      <c r="V131" s="40">
        <v>28263.732137996118</v>
      </c>
      <c r="W131" s="40">
        <v>10293311.878905175</v>
      </c>
      <c r="X131" s="40">
        <v>31033.33068116504</v>
      </c>
      <c r="Y131" s="40">
        <v>13174452.639967578</v>
      </c>
      <c r="Z131" s="40">
        <v>34957.590448561205</v>
      </c>
      <c r="AA131" s="40">
        <v>9938537.5024718456</v>
      </c>
      <c r="AB131" s="40">
        <v>10678582.643277949</v>
      </c>
      <c r="AC131" s="40">
        <v>39722.573136522755</v>
      </c>
      <c r="AD131" s="40">
        <v>43509.863624939528</v>
      </c>
      <c r="AE131" s="40">
        <v>85839.746113800196</v>
      </c>
    </row>
    <row r="132" spans="2:31" x14ac:dyDescent="0.2">
      <c r="B132" s="24" t="str">
        <f>+'I1 General Inputs'!$B$15</f>
        <v>Option 1</v>
      </c>
      <c r="C132" s="1"/>
      <c r="D132" s="11" t="s">
        <v>67</v>
      </c>
      <c r="E132" s="40">
        <v>0</v>
      </c>
      <c r="F132" s="40">
        <v>0</v>
      </c>
      <c r="G132" s="40">
        <v>5969491.4253896615</v>
      </c>
      <c r="H132" s="40">
        <v>20544511.321660496</v>
      </c>
      <c r="I132" s="40">
        <v>37386890.734521121</v>
      </c>
      <c r="J132" s="40">
        <v>26118344.311379962</v>
      </c>
      <c r="K132" s="40">
        <v>20117592.64949403</v>
      </c>
      <c r="L132" s="40">
        <v>47353730.129712366</v>
      </c>
      <c r="M132" s="40">
        <v>26376755.666599113</v>
      </c>
      <c r="N132" s="40">
        <v>7142336.6846214682</v>
      </c>
      <c r="O132" s="40">
        <v>969297.11021143384</v>
      </c>
      <c r="P132" s="40">
        <v>3211523.2361449371</v>
      </c>
      <c r="Q132" s="40">
        <v>28445.203085825149</v>
      </c>
      <c r="R132" s="40">
        <v>30413.646676050303</v>
      </c>
      <c r="S132" s="40">
        <v>1003815.0517251166</v>
      </c>
      <c r="T132" s="40">
        <v>97690.81714747558</v>
      </c>
      <c r="U132" s="40">
        <v>14526152.857355941</v>
      </c>
      <c r="V132" s="40">
        <v>37457.102018409067</v>
      </c>
      <c r="W132" s="40">
        <v>1970734.8820697747</v>
      </c>
      <c r="X132" s="40">
        <v>574775.70037152385</v>
      </c>
      <c r="Y132" s="40">
        <v>2359755.2161154472</v>
      </c>
      <c r="Z132" s="40">
        <v>45843.583587801812</v>
      </c>
      <c r="AA132" s="40">
        <v>50152.970201487129</v>
      </c>
      <c r="AB132" s="40">
        <v>9070886.8413732462</v>
      </c>
      <c r="AC132" s="40">
        <v>182884.87889574261</v>
      </c>
      <c r="AD132" s="40">
        <v>57358.349945694703</v>
      </c>
      <c r="AE132" s="40">
        <v>60237.779451903079</v>
      </c>
    </row>
    <row r="133" spans="2:31" x14ac:dyDescent="0.2">
      <c r="B133" s="24" t="str">
        <f>+'I1 General Inputs'!$B$16</f>
        <v>Option 2</v>
      </c>
      <c r="C133" s="1"/>
      <c r="D133" s="11" t="s">
        <v>67</v>
      </c>
      <c r="E133" s="40">
        <v>0</v>
      </c>
      <c r="F133" s="40">
        <v>0</v>
      </c>
      <c r="G133" s="40">
        <v>5969563.8986279331</v>
      </c>
      <c r="H133" s="40">
        <v>20573674.56449005</v>
      </c>
      <c r="I133" s="40">
        <v>40015392.668114953</v>
      </c>
      <c r="J133" s="40">
        <v>26343050.651491366</v>
      </c>
      <c r="K133" s="40">
        <v>20372599.271488432</v>
      </c>
      <c r="L133" s="40">
        <v>40011389.303684495</v>
      </c>
      <c r="M133" s="40">
        <v>26274602.932007816</v>
      </c>
      <c r="N133" s="40">
        <v>7152746.143572106</v>
      </c>
      <c r="O133" s="40">
        <v>967125.14909152058</v>
      </c>
      <c r="P133" s="40">
        <v>3221982.8421698343</v>
      </c>
      <c r="Q133" s="40">
        <v>26049.573222050149</v>
      </c>
      <c r="R133" s="40">
        <v>27838.828983295662</v>
      </c>
      <c r="S133" s="40">
        <v>1540835.2034698136</v>
      </c>
      <c r="T133" s="40">
        <v>94843.163847680669</v>
      </c>
      <c r="U133" s="40">
        <v>14706621.176449398</v>
      </c>
      <c r="V133" s="40">
        <v>34291.223983069583</v>
      </c>
      <c r="W133" s="40">
        <v>2252409.2870665826</v>
      </c>
      <c r="X133" s="40">
        <v>869455.44126364961</v>
      </c>
      <c r="Y133" s="40">
        <v>2421070.4508087747</v>
      </c>
      <c r="Z133" s="40">
        <v>41974.994164270305</v>
      </c>
      <c r="AA133" s="40">
        <v>45907.994886426604</v>
      </c>
      <c r="AB133" s="40">
        <v>9065054.9776071515</v>
      </c>
      <c r="AC133" s="40">
        <v>180904.32231862357</v>
      </c>
      <c r="AD133" s="40">
        <v>52503.515881424173</v>
      </c>
      <c r="AE133" s="40">
        <v>55195.125338557023</v>
      </c>
    </row>
    <row r="134" spans="2:31" hidden="1" collapsed="1" x14ac:dyDescent="0.2">
      <c r="B134" s="26"/>
      <c r="D134" s="9"/>
    </row>
    <row r="135" spans="2:31" ht="15.75" hidden="1" x14ac:dyDescent="0.25">
      <c r="B135" s="87">
        <f>'I1 General Inputs'!$J$27</f>
        <v>0</v>
      </c>
      <c r="C135" s="88">
        <f>'I1 General Inputs'!$I$27</f>
        <v>0</v>
      </c>
      <c r="D135" s="6" t="s">
        <v>7</v>
      </c>
      <c r="E135" s="5">
        <f>FirstYear</f>
        <v>2022</v>
      </c>
      <c r="F135" s="5">
        <f t="shared" ref="F135:AE135" si="24">+E135+1</f>
        <v>2023</v>
      </c>
      <c r="G135" s="5">
        <f t="shared" si="24"/>
        <v>2024</v>
      </c>
      <c r="H135" s="5">
        <f t="shared" si="24"/>
        <v>2025</v>
      </c>
      <c r="I135" s="5">
        <f t="shared" si="24"/>
        <v>2026</v>
      </c>
      <c r="J135" s="5">
        <f t="shared" si="24"/>
        <v>2027</v>
      </c>
      <c r="K135" s="5">
        <f t="shared" si="24"/>
        <v>2028</v>
      </c>
      <c r="L135" s="5">
        <f t="shared" si="24"/>
        <v>2029</v>
      </c>
      <c r="M135" s="5">
        <f t="shared" si="24"/>
        <v>2030</v>
      </c>
      <c r="N135" s="5">
        <f t="shared" si="24"/>
        <v>2031</v>
      </c>
      <c r="O135" s="5">
        <f t="shared" si="24"/>
        <v>2032</v>
      </c>
      <c r="P135" s="5">
        <f t="shared" si="24"/>
        <v>2033</v>
      </c>
      <c r="Q135" s="5">
        <f t="shared" si="24"/>
        <v>2034</v>
      </c>
      <c r="R135" s="5">
        <f t="shared" si="24"/>
        <v>2035</v>
      </c>
      <c r="S135" s="5">
        <f t="shared" si="24"/>
        <v>2036</v>
      </c>
      <c r="T135" s="5">
        <f t="shared" si="24"/>
        <v>2037</v>
      </c>
      <c r="U135" s="5">
        <f t="shared" si="24"/>
        <v>2038</v>
      </c>
      <c r="V135" s="5">
        <f t="shared" si="24"/>
        <v>2039</v>
      </c>
      <c r="W135" s="5">
        <f t="shared" si="24"/>
        <v>2040</v>
      </c>
      <c r="X135" s="5">
        <f t="shared" si="24"/>
        <v>2041</v>
      </c>
      <c r="Y135" s="5">
        <f t="shared" si="24"/>
        <v>2042</v>
      </c>
      <c r="Z135" s="5">
        <f t="shared" si="24"/>
        <v>2043</v>
      </c>
      <c r="AA135" s="5">
        <f t="shared" si="24"/>
        <v>2044</v>
      </c>
      <c r="AB135" s="5">
        <f t="shared" si="24"/>
        <v>2045</v>
      </c>
      <c r="AC135" s="5">
        <f t="shared" si="24"/>
        <v>2046</v>
      </c>
      <c r="AD135" s="5">
        <f t="shared" si="24"/>
        <v>2047</v>
      </c>
      <c r="AE135" s="5">
        <f t="shared" si="24"/>
        <v>2048</v>
      </c>
    </row>
    <row r="136" spans="2:31" hidden="1" x14ac:dyDescent="0.2">
      <c r="B136" s="24" t="str">
        <f>+'I1 General Inputs'!$B$14</f>
        <v>Base case</v>
      </c>
      <c r="C136" s="1"/>
      <c r="D136" s="11" t="s">
        <v>67</v>
      </c>
      <c r="E136" s="40">
        <v>0</v>
      </c>
      <c r="F136" s="40">
        <v>0</v>
      </c>
      <c r="G136" s="40">
        <v>0</v>
      </c>
      <c r="H136" s="40">
        <v>0</v>
      </c>
      <c r="I136" s="40">
        <v>0</v>
      </c>
      <c r="J136" s="40">
        <v>0</v>
      </c>
      <c r="K136" s="40">
        <v>0</v>
      </c>
      <c r="L136" s="40">
        <v>0</v>
      </c>
      <c r="M136" s="40">
        <v>0</v>
      </c>
      <c r="N136" s="40">
        <v>0</v>
      </c>
      <c r="O136" s="40">
        <v>0</v>
      </c>
      <c r="P136" s="40">
        <v>0</v>
      </c>
      <c r="Q136" s="40">
        <v>0</v>
      </c>
      <c r="R136" s="40">
        <v>0</v>
      </c>
      <c r="S136" s="40">
        <v>0</v>
      </c>
      <c r="T136" s="40">
        <v>0</v>
      </c>
      <c r="U136" s="40">
        <v>0</v>
      </c>
      <c r="V136" s="40">
        <v>0</v>
      </c>
      <c r="W136" s="40">
        <v>0</v>
      </c>
      <c r="X136" s="40">
        <v>0</v>
      </c>
      <c r="Y136" s="40">
        <v>0</v>
      </c>
      <c r="Z136" s="40">
        <v>0</v>
      </c>
      <c r="AA136" s="40">
        <v>0</v>
      </c>
      <c r="AB136" s="40">
        <v>0</v>
      </c>
      <c r="AC136" s="40">
        <v>0</v>
      </c>
      <c r="AD136" s="40">
        <v>0</v>
      </c>
      <c r="AE136" s="40">
        <v>0</v>
      </c>
    </row>
    <row r="137" spans="2:31" hidden="1" x14ac:dyDescent="0.2">
      <c r="B137" s="24" t="str">
        <f>+'I1 General Inputs'!$B$15</f>
        <v>Option 1</v>
      </c>
      <c r="C137" s="1"/>
      <c r="D137" s="11" t="s">
        <v>67</v>
      </c>
      <c r="E137" s="40">
        <v>0</v>
      </c>
      <c r="F137" s="40">
        <v>0</v>
      </c>
      <c r="G137" s="40">
        <v>0</v>
      </c>
      <c r="H137" s="40">
        <v>0</v>
      </c>
      <c r="I137" s="40">
        <v>0</v>
      </c>
      <c r="J137" s="40">
        <v>0</v>
      </c>
      <c r="K137" s="40">
        <v>0</v>
      </c>
      <c r="L137" s="40">
        <v>0</v>
      </c>
      <c r="M137" s="40">
        <v>0</v>
      </c>
      <c r="N137" s="40">
        <v>0</v>
      </c>
      <c r="O137" s="40">
        <v>0</v>
      </c>
      <c r="P137" s="40">
        <v>0</v>
      </c>
      <c r="Q137" s="40">
        <v>0</v>
      </c>
      <c r="R137" s="40">
        <v>0</v>
      </c>
      <c r="S137" s="40">
        <v>0</v>
      </c>
      <c r="T137" s="40">
        <v>0</v>
      </c>
      <c r="U137" s="40">
        <v>0</v>
      </c>
      <c r="V137" s="40">
        <v>0</v>
      </c>
      <c r="W137" s="40">
        <v>0</v>
      </c>
      <c r="X137" s="40">
        <v>0</v>
      </c>
      <c r="Y137" s="40">
        <v>0</v>
      </c>
      <c r="Z137" s="40">
        <v>0</v>
      </c>
      <c r="AA137" s="40">
        <v>0</v>
      </c>
      <c r="AB137" s="40">
        <v>0</v>
      </c>
      <c r="AC137" s="40">
        <v>0</v>
      </c>
      <c r="AD137" s="40">
        <v>0</v>
      </c>
      <c r="AE137" s="40">
        <v>0</v>
      </c>
    </row>
    <row r="138" spans="2:31" hidden="1" x14ac:dyDescent="0.2">
      <c r="B138" s="24" t="str">
        <f>+'I1 General Inputs'!$B$16</f>
        <v>Option 2</v>
      </c>
      <c r="C138" s="1"/>
      <c r="D138" s="11" t="s">
        <v>67</v>
      </c>
      <c r="E138" s="40">
        <v>0</v>
      </c>
      <c r="F138" s="40">
        <v>0</v>
      </c>
      <c r="G138" s="40">
        <v>0</v>
      </c>
      <c r="H138" s="40">
        <v>0</v>
      </c>
      <c r="I138" s="40">
        <v>0</v>
      </c>
      <c r="J138" s="40">
        <v>0</v>
      </c>
      <c r="K138" s="40">
        <v>0</v>
      </c>
      <c r="L138" s="40">
        <v>0</v>
      </c>
      <c r="M138" s="40">
        <v>0</v>
      </c>
      <c r="N138" s="40">
        <v>0</v>
      </c>
      <c r="O138" s="40">
        <v>0</v>
      </c>
      <c r="P138" s="40">
        <v>0</v>
      </c>
      <c r="Q138" s="40">
        <v>0</v>
      </c>
      <c r="R138" s="40">
        <v>0</v>
      </c>
      <c r="S138" s="40">
        <v>0</v>
      </c>
      <c r="T138" s="40">
        <v>0</v>
      </c>
      <c r="U138" s="40">
        <v>0</v>
      </c>
      <c r="V138" s="40">
        <v>0</v>
      </c>
      <c r="W138" s="40">
        <v>0</v>
      </c>
      <c r="X138" s="40">
        <v>0</v>
      </c>
      <c r="Y138" s="40">
        <v>0</v>
      </c>
      <c r="Z138" s="40">
        <v>0</v>
      </c>
      <c r="AA138" s="40">
        <v>0</v>
      </c>
      <c r="AB138" s="40">
        <v>0</v>
      </c>
      <c r="AC138" s="40">
        <v>0</v>
      </c>
      <c r="AD138" s="40">
        <v>0</v>
      </c>
      <c r="AE138" s="40">
        <v>0</v>
      </c>
    </row>
    <row r="139" spans="2:31" hidden="1" x14ac:dyDescent="0.2">
      <c r="B139" s="24" t="e">
        <f>+'I1 General Inputs'!#REF!</f>
        <v>#REF!</v>
      </c>
      <c r="C139" s="1"/>
      <c r="D139" s="11" t="s">
        <v>67</v>
      </c>
      <c r="E139" s="40">
        <v>0</v>
      </c>
      <c r="F139" s="40">
        <v>0</v>
      </c>
      <c r="G139" s="40">
        <v>0</v>
      </c>
      <c r="H139" s="40">
        <v>0</v>
      </c>
      <c r="I139" s="40">
        <v>0</v>
      </c>
      <c r="J139" s="40">
        <v>0</v>
      </c>
      <c r="K139" s="40">
        <v>0</v>
      </c>
      <c r="L139" s="40">
        <v>0</v>
      </c>
      <c r="M139" s="40">
        <v>0</v>
      </c>
      <c r="N139" s="40">
        <v>0</v>
      </c>
      <c r="O139" s="40">
        <v>0</v>
      </c>
      <c r="P139" s="40">
        <v>0</v>
      </c>
      <c r="Q139" s="40">
        <v>0</v>
      </c>
      <c r="R139" s="40">
        <v>0</v>
      </c>
      <c r="S139" s="40">
        <v>0</v>
      </c>
      <c r="T139" s="40">
        <v>0</v>
      </c>
      <c r="U139" s="40">
        <v>0</v>
      </c>
      <c r="V139" s="40">
        <v>0</v>
      </c>
      <c r="W139" s="40">
        <v>0</v>
      </c>
      <c r="X139" s="40">
        <v>0</v>
      </c>
      <c r="Y139" s="40">
        <v>0</v>
      </c>
      <c r="Z139" s="40">
        <v>0</v>
      </c>
      <c r="AA139" s="40">
        <v>0</v>
      </c>
      <c r="AB139" s="40">
        <v>0</v>
      </c>
      <c r="AC139" s="40">
        <v>0</v>
      </c>
      <c r="AD139" s="40">
        <v>0</v>
      </c>
      <c r="AE139" s="40">
        <v>0</v>
      </c>
    </row>
    <row r="140" spans="2:31" hidden="1" x14ac:dyDescent="0.2">
      <c r="B140" s="24" t="e">
        <f>+'I1 General Inputs'!#REF!</f>
        <v>#REF!</v>
      </c>
      <c r="C140" s="1"/>
      <c r="D140" s="11" t="s">
        <v>67</v>
      </c>
      <c r="E140" s="40">
        <v>0</v>
      </c>
      <c r="F140" s="40">
        <v>0</v>
      </c>
      <c r="G140" s="40">
        <v>0</v>
      </c>
      <c r="H140" s="40">
        <v>0</v>
      </c>
      <c r="I140" s="40">
        <v>0</v>
      </c>
      <c r="J140" s="40">
        <v>0</v>
      </c>
      <c r="K140" s="40">
        <v>0</v>
      </c>
      <c r="L140" s="40">
        <v>0</v>
      </c>
      <c r="M140" s="40">
        <v>0</v>
      </c>
      <c r="N140" s="40">
        <v>0</v>
      </c>
      <c r="O140" s="40">
        <v>0</v>
      </c>
      <c r="P140" s="40">
        <v>0</v>
      </c>
      <c r="Q140" s="40">
        <v>0</v>
      </c>
      <c r="R140" s="40">
        <v>0</v>
      </c>
      <c r="S140" s="40">
        <v>0</v>
      </c>
      <c r="T140" s="40">
        <v>0</v>
      </c>
      <c r="U140" s="40">
        <v>0</v>
      </c>
      <c r="V140" s="40">
        <v>0</v>
      </c>
      <c r="W140" s="40">
        <v>0</v>
      </c>
      <c r="X140" s="40">
        <v>0</v>
      </c>
      <c r="Y140" s="40">
        <v>0</v>
      </c>
      <c r="Z140" s="40">
        <v>0</v>
      </c>
      <c r="AA140" s="40">
        <v>0</v>
      </c>
      <c r="AB140" s="40">
        <v>0</v>
      </c>
      <c r="AC140" s="40">
        <v>0</v>
      </c>
      <c r="AD140" s="40">
        <v>0</v>
      </c>
      <c r="AE140" s="40">
        <v>0</v>
      </c>
    </row>
    <row r="141" spans="2:31" hidden="1" x14ac:dyDescent="0.2">
      <c r="B141" s="24" t="e">
        <f>+'I1 General Inputs'!#REF!</f>
        <v>#REF!</v>
      </c>
      <c r="C141" s="1"/>
      <c r="D141" s="11" t="s">
        <v>67</v>
      </c>
      <c r="E141" s="40">
        <v>0</v>
      </c>
      <c r="F141" s="40">
        <v>0</v>
      </c>
      <c r="G141" s="40">
        <v>0</v>
      </c>
      <c r="H141" s="40">
        <v>0</v>
      </c>
      <c r="I141" s="40">
        <v>0</v>
      </c>
      <c r="J141" s="40">
        <v>0</v>
      </c>
      <c r="K141" s="40">
        <v>0</v>
      </c>
      <c r="L141" s="40">
        <v>0</v>
      </c>
      <c r="M141" s="40">
        <v>0</v>
      </c>
      <c r="N141" s="40">
        <v>0</v>
      </c>
      <c r="O141" s="40">
        <v>0</v>
      </c>
      <c r="P141" s="40">
        <v>0</v>
      </c>
      <c r="Q141" s="40">
        <v>0</v>
      </c>
      <c r="R141" s="40">
        <v>0</v>
      </c>
      <c r="S141" s="40">
        <v>0</v>
      </c>
      <c r="T141" s="40">
        <v>0</v>
      </c>
      <c r="U141" s="40">
        <v>0</v>
      </c>
      <c r="V141" s="40">
        <v>0</v>
      </c>
      <c r="W141" s="40">
        <v>0</v>
      </c>
      <c r="X141" s="40">
        <v>0</v>
      </c>
      <c r="Y141" s="40">
        <v>0</v>
      </c>
      <c r="Z141" s="40">
        <v>0</v>
      </c>
      <c r="AA141" s="40">
        <v>0</v>
      </c>
      <c r="AB141" s="40">
        <v>0</v>
      </c>
      <c r="AC141" s="40">
        <v>0</v>
      </c>
      <c r="AD141" s="40">
        <v>0</v>
      </c>
      <c r="AE141" s="40">
        <v>0</v>
      </c>
    </row>
    <row r="142" spans="2:31" collapsed="1" x14ac:dyDescent="0.2">
      <c r="B142" s="26"/>
      <c r="D142" s="9"/>
    </row>
    <row r="143" spans="2:31" ht="15.75" x14ac:dyDescent="0.25">
      <c r="B143" s="18" t="str">
        <f>'I1 General Inputs'!E35</f>
        <v>Cost for non-RIT-T proponent parties</v>
      </c>
      <c r="C143" s="3"/>
      <c r="D143" s="86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</row>
    <row r="144" spans="2:31" ht="15.75" x14ac:dyDescent="0.25">
      <c r="B144" s="87" t="str">
        <f>'I1 General Inputs'!$J$24</f>
        <v>Step</v>
      </c>
      <c r="C144" s="88" t="str">
        <f>'I1 General Inputs'!$I$24</f>
        <v>S1</v>
      </c>
      <c r="D144" s="6" t="s">
        <v>7</v>
      </c>
      <c r="E144" s="5">
        <f>FirstYear</f>
        <v>2022</v>
      </c>
      <c r="F144" s="5">
        <f t="shared" ref="F144:AE144" si="25">+E144+1</f>
        <v>2023</v>
      </c>
      <c r="G144" s="5">
        <f t="shared" si="25"/>
        <v>2024</v>
      </c>
      <c r="H144" s="5">
        <f t="shared" si="25"/>
        <v>2025</v>
      </c>
      <c r="I144" s="5">
        <f t="shared" si="25"/>
        <v>2026</v>
      </c>
      <c r="J144" s="5">
        <f t="shared" si="25"/>
        <v>2027</v>
      </c>
      <c r="K144" s="5">
        <f t="shared" si="25"/>
        <v>2028</v>
      </c>
      <c r="L144" s="5">
        <f t="shared" si="25"/>
        <v>2029</v>
      </c>
      <c r="M144" s="5">
        <f t="shared" si="25"/>
        <v>2030</v>
      </c>
      <c r="N144" s="5">
        <f t="shared" si="25"/>
        <v>2031</v>
      </c>
      <c r="O144" s="5">
        <f t="shared" si="25"/>
        <v>2032</v>
      </c>
      <c r="P144" s="5">
        <f t="shared" si="25"/>
        <v>2033</v>
      </c>
      <c r="Q144" s="5">
        <f t="shared" si="25"/>
        <v>2034</v>
      </c>
      <c r="R144" s="5">
        <f t="shared" si="25"/>
        <v>2035</v>
      </c>
      <c r="S144" s="5">
        <f t="shared" si="25"/>
        <v>2036</v>
      </c>
      <c r="T144" s="5">
        <f t="shared" si="25"/>
        <v>2037</v>
      </c>
      <c r="U144" s="5">
        <f t="shared" si="25"/>
        <v>2038</v>
      </c>
      <c r="V144" s="5">
        <f t="shared" si="25"/>
        <v>2039</v>
      </c>
      <c r="W144" s="5">
        <f t="shared" si="25"/>
        <v>2040</v>
      </c>
      <c r="X144" s="5">
        <f t="shared" si="25"/>
        <v>2041</v>
      </c>
      <c r="Y144" s="5">
        <f t="shared" si="25"/>
        <v>2042</v>
      </c>
      <c r="Z144" s="5">
        <f t="shared" si="25"/>
        <v>2043</v>
      </c>
      <c r="AA144" s="5">
        <f t="shared" si="25"/>
        <v>2044</v>
      </c>
      <c r="AB144" s="5">
        <f t="shared" si="25"/>
        <v>2045</v>
      </c>
      <c r="AC144" s="5">
        <f t="shared" si="25"/>
        <v>2046</v>
      </c>
      <c r="AD144" s="5">
        <f t="shared" si="25"/>
        <v>2047</v>
      </c>
      <c r="AE144" s="5">
        <f t="shared" si="25"/>
        <v>2048</v>
      </c>
    </row>
    <row r="145" spans="2:31" x14ac:dyDescent="0.2">
      <c r="B145" s="24" t="str">
        <f>+'I1 General Inputs'!$B$14</f>
        <v>Base case</v>
      </c>
      <c r="C145" s="1"/>
      <c r="D145" s="11" t="s">
        <v>67</v>
      </c>
      <c r="E145" s="40">
        <v>0</v>
      </c>
      <c r="F145" s="40">
        <v>0</v>
      </c>
      <c r="G145" s="40">
        <v>6528317673.8732529</v>
      </c>
      <c r="H145" s="40">
        <v>2834734493.5633359</v>
      </c>
      <c r="I145" s="40">
        <v>19378069544.245037</v>
      </c>
      <c r="J145" s="40">
        <v>4652516566.6022797</v>
      </c>
      <c r="K145" s="40">
        <v>10087031327.170044</v>
      </c>
      <c r="L145" s="40">
        <v>12355970626.079309</v>
      </c>
      <c r="M145" s="40">
        <v>6226662569.4957199</v>
      </c>
      <c r="N145" s="40">
        <v>5302556811.3344193</v>
      </c>
      <c r="O145" s="40">
        <v>5261169461.6482973</v>
      </c>
      <c r="P145" s="40">
        <v>11190461292.794907</v>
      </c>
      <c r="Q145" s="40">
        <v>8944690780.0515461</v>
      </c>
      <c r="R145" s="40">
        <v>3447339434.1354947</v>
      </c>
      <c r="S145" s="40">
        <v>6059791986.579814</v>
      </c>
      <c r="T145" s="40">
        <v>2487056527.7594872</v>
      </c>
      <c r="U145" s="40">
        <v>15383989338.320829</v>
      </c>
      <c r="V145" s="40">
        <v>3333599477.4050646</v>
      </c>
      <c r="W145" s="40">
        <v>7253828855.3402529</v>
      </c>
      <c r="X145" s="40">
        <v>3336427892.7865543</v>
      </c>
      <c r="Y145" s="40">
        <v>7043543386.4205675</v>
      </c>
      <c r="Z145" s="40">
        <v>8500475658.1738167</v>
      </c>
      <c r="AA145" s="40">
        <v>4325100435.9865952</v>
      </c>
      <c r="AB145" s="40">
        <v>2085675366.1548438</v>
      </c>
      <c r="AC145" s="40">
        <v>1253905586.3399293</v>
      </c>
      <c r="AD145" s="40">
        <v>4470954015.7447987</v>
      </c>
      <c r="AE145" s="40">
        <v>834286199.84687102</v>
      </c>
    </row>
    <row r="146" spans="2:31" x14ac:dyDescent="0.2">
      <c r="B146" s="24" t="str">
        <f>+'I1 General Inputs'!$B$15</f>
        <v>Option 1</v>
      </c>
      <c r="C146" s="1"/>
      <c r="D146" s="11" t="s">
        <v>67</v>
      </c>
      <c r="E146" s="40">
        <v>0</v>
      </c>
      <c r="F146" s="40">
        <v>0</v>
      </c>
      <c r="G146" s="40">
        <v>6419327479.4767981</v>
      </c>
      <c r="H146" s="40">
        <v>2560888213.6792598</v>
      </c>
      <c r="I146" s="40">
        <v>18838643434.80254</v>
      </c>
      <c r="J146" s="40">
        <v>4880881208.3473167</v>
      </c>
      <c r="K146" s="40">
        <v>9763453279.3551655</v>
      </c>
      <c r="L146" s="40">
        <v>12028266444.561251</v>
      </c>
      <c r="M146" s="40">
        <v>6022496271.5339603</v>
      </c>
      <c r="N146" s="40">
        <v>5427925710.1780481</v>
      </c>
      <c r="O146" s="40">
        <v>3982819831.0683827</v>
      </c>
      <c r="P146" s="40">
        <v>11422625563.593624</v>
      </c>
      <c r="Q146" s="40">
        <v>9510588547.8216629</v>
      </c>
      <c r="R146" s="40">
        <v>3403563829.6675439</v>
      </c>
      <c r="S146" s="40">
        <v>6057454602.6731157</v>
      </c>
      <c r="T146" s="40">
        <v>2883002461.9116216</v>
      </c>
      <c r="U146" s="40">
        <v>16227302220.489372</v>
      </c>
      <c r="V146" s="40">
        <v>2836556110.7747698</v>
      </c>
      <c r="W146" s="40">
        <v>6317436057.9114761</v>
      </c>
      <c r="X146" s="40">
        <v>2774334875.3003011</v>
      </c>
      <c r="Y146" s="40">
        <v>7816262820.6499538</v>
      </c>
      <c r="Z146" s="40">
        <v>8255547812.010088</v>
      </c>
      <c r="AA146" s="40">
        <v>4896946325.9294472</v>
      </c>
      <c r="AB146" s="40">
        <v>1943884325.5441203</v>
      </c>
      <c r="AC146" s="40">
        <v>1251042431.9537137</v>
      </c>
      <c r="AD146" s="40">
        <v>4607325761.1669998</v>
      </c>
      <c r="AE146" s="40">
        <v>656286872.80516994</v>
      </c>
    </row>
    <row r="147" spans="2:31" x14ac:dyDescent="0.2">
      <c r="B147" s="24" t="str">
        <f>+'I1 General Inputs'!$B$16</f>
        <v>Option 2</v>
      </c>
      <c r="C147" s="1"/>
      <c r="D147" s="11" t="s">
        <v>67</v>
      </c>
      <c r="E147" s="40">
        <v>0</v>
      </c>
      <c r="F147" s="40">
        <v>0</v>
      </c>
      <c r="G147" s="40">
        <v>6317210028.0622711</v>
      </c>
      <c r="H147" s="40">
        <v>2553491977.6380429</v>
      </c>
      <c r="I147" s="40">
        <v>18749339234.178459</v>
      </c>
      <c r="J147" s="40">
        <v>4749317339.1876392</v>
      </c>
      <c r="K147" s="40">
        <v>10080919999.873171</v>
      </c>
      <c r="L147" s="40">
        <v>11780247793.500889</v>
      </c>
      <c r="M147" s="40">
        <v>6122786109.1707296</v>
      </c>
      <c r="N147" s="40">
        <v>5413866263.995018</v>
      </c>
      <c r="O147" s="40">
        <v>3874377161.138586</v>
      </c>
      <c r="P147" s="40">
        <v>10923238272.660833</v>
      </c>
      <c r="Q147" s="40">
        <v>9751974992.1180973</v>
      </c>
      <c r="R147" s="40">
        <v>3463782978.3929858</v>
      </c>
      <c r="S147" s="40">
        <v>6141784726.5652847</v>
      </c>
      <c r="T147" s="40">
        <v>2945228818.8756328</v>
      </c>
      <c r="U147" s="40">
        <v>16260572502.83346</v>
      </c>
      <c r="V147" s="40">
        <v>2815179444.4994082</v>
      </c>
      <c r="W147" s="40">
        <v>6274575315.010128</v>
      </c>
      <c r="X147" s="40">
        <v>2823754662.6157746</v>
      </c>
      <c r="Y147" s="40">
        <v>7833510733.4049625</v>
      </c>
      <c r="Z147" s="40">
        <v>8225424147.5904865</v>
      </c>
      <c r="AA147" s="40">
        <v>4913904056.5021172</v>
      </c>
      <c r="AB147" s="40">
        <v>1947530780.5427182</v>
      </c>
      <c r="AC147" s="40">
        <v>1251990404.9408479</v>
      </c>
      <c r="AD147" s="40">
        <v>4606279047.9800501</v>
      </c>
      <c r="AE147" s="40">
        <v>653212788.39591563</v>
      </c>
    </row>
    <row r="148" spans="2:31" collapsed="1" x14ac:dyDescent="0.2">
      <c r="B148" s="26"/>
      <c r="D148" s="9"/>
    </row>
    <row r="149" spans="2:31" ht="15.75" x14ac:dyDescent="0.25">
      <c r="B149" s="87" t="str">
        <f>'I1 General Inputs'!$J$25</f>
        <v>Progressive</v>
      </c>
      <c r="C149" s="88" t="str">
        <f>'I1 General Inputs'!$I$25</f>
        <v>S2</v>
      </c>
      <c r="D149" s="6" t="s">
        <v>7</v>
      </c>
      <c r="E149" s="5">
        <f>FirstYear</f>
        <v>2022</v>
      </c>
      <c r="F149" s="5">
        <f t="shared" ref="F149:AE149" si="26">+E149+1</f>
        <v>2023</v>
      </c>
      <c r="G149" s="5">
        <f t="shared" si="26"/>
        <v>2024</v>
      </c>
      <c r="H149" s="5">
        <f t="shared" si="26"/>
        <v>2025</v>
      </c>
      <c r="I149" s="5">
        <f t="shared" si="26"/>
        <v>2026</v>
      </c>
      <c r="J149" s="5">
        <f t="shared" si="26"/>
        <v>2027</v>
      </c>
      <c r="K149" s="5">
        <f t="shared" si="26"/>
        <v>2028</v>
      </c>
      <c r="L149" s="5">
        <f t="shared" si="26"/>
        <v>2029</v>
      </c>
      <c r="M149" s="5">
        <f t="shared" si="26"/>
        <v>2030</v>
      </c>
      <c r="N149" s="5">
        <f t="shared" si="26"/>
        <v>2031</v>
      </c>
      <c r="O149" s="5">
        <f t="shared" si="26"/>
        <v>2032</v>
      </c>
      <c r="P149" s="5">
        <f t="shared" si="26"/>
        <v>2033</v>
      </c>
      <c r="Q149" s="5">
        <f t="shared" si="26"/>
        <v>2034</v>
      </c>
      <c r="R149" s="5">
        <f t="shared" si="26"/>
        <v>2035</v>
      </c>
      <c r="S149" s="5">
        <f t="shared" si="26"/>
        <v>2036</v>
      </c>
      <c r="T149" s="5">
        <f t="shared" si="26"/>
        <v>2037</v>
      </c>
      <c r="U149" s="5">
        <f t="shared" si="26"/>
        <v>2038</v>
      </c>
      <c r="V149" s="5">
        <f t="shared" si="26"/>
        <v>2039</v>
      </c>
      <c r="W149" s="5">
        <f t="shared" si="26"/>
        <v>2040</v>
      </c>
      <c r="X149" s="5">
        <f t="shared" si="26"/>
        <v>2041</v>
      </c>
      <c r="Y149" s="5">
        <f t="shared" si="26"/>
        <v>2042</v>
      </c>
      <c r="Z149" s="5">
        <f t="shared" si="26"/>
        <v>2043</v>
      </c>
      <c r="AA149" s="5">
        <f t="shared" si="26"/>
        <v>2044</v>
      </c>
      <c r="AB149" s="5">
        <f t="shared" si="26"/>
        <v>2045</v>
      </c>
      <c r="AC149" s="5">
        <f t="shared" si="26"/>
        <v>2046</v>
      </c>
      <c r="AD149" s="5">
        <f t="shared" si="26"/>
        <v>2047</v>
      </c>
      <c r="AE149" s="5">
        <f t="shared" si="26"/>
        <v>2048</v>
      </c>
    </row>
    <row r="150" spans="2:31" x14ac:dyDescent="0.2">
      <c r="B150" s="24" t="str">
        <f>+'I1 General Inputs'!$B$14</f>
        <v>Base case</v>
      </c>
      <c r="C150" s="1"/>
      <c r="D150" s="11" t="s">
        <v>67</v>
      </c>
      <c r="E150" s="40">
        <v>0</v>
      </c>
      <c r="F150" s="40">
        <v>0</v>
      </c>
      <c r="G150" s="40">
        <v>980421320.94174945</v>
      </c>
      <c r="H150" s="40">
        <v>3322889013.6391096</v>
      </c>
      <c r="I150" s="40">
        <v>6933796950.4331875</v>
      </c>
      <c r="J150" s="40">
        <v>5779585611.5813198</v>
      </c>
      <c r="K150" s="40">
        <v>7137865617.5106325</v>
      </c>
      <c r="L150" s="40">
        <v>7492465197.0485802</v>
      </c>
      <c r="M150" s="40">
        <v>5819266043.586607</v>
      </c>
      <c r="N150" s="40">
        <v>1309600857.0143154</v>
      </c>
      <c r="O150" s="40">
        <v>807985911.33613157</v>
      </c>
      <c r="P150" s="40">
        <v>3654630237.365253</v>
      </c>
      <c r="Q150" s="40">
        <v>16006695428.489359</v>
      </c>
      <c r="R150" s="40">
        <v>4907355878.7701721</v>
      </c>
      <c r="S150" s="40">
        <v>6658195062.5941725</v>
      </c>
      <c r="T150" s="40">
        <v>7913160815.5924139</v>
      </c>
      <c r="U150" s="40">
        <v>14395957131.968084</v>
      </c>
      <c r="V150" s="40">
        <v>5190727666.1251869</v>
      </c>
      <c r="W150" s="40">
        <v>2126819159.6389124</v>
      </c>
      <c r="X150" s="40">
        <v>3006480081.0381303</v>
      </c>
      <c r="Y150" s="40">
        <v>6928740698.9291563</v>
      </c>
      <c r="Z150" s="40">
        <v>4986928083.3862867</v>
      </c>
      <c r="AA150" s="40">
        <v>4158544762.3157268</v>
      </c>
      <c r="AB150" s="40">
        <v>2445749292.5954714</v>
      </c>
      <c r="AC150" s="40">
        <v>4920553172.9276419</v>
      </c>
      <c r="AD150" s="40">
        <v>5662147064.4609947</v>
      </c>
      <c r="AE150" s="40">
        <v>1463986936.630924</v>
      </c>
    </row>
    <row r="151" spans="2:31" x14ac:dyDescent="0.2">
      <c r="B151" s="24" t="str">
        <f>+'I1 General Inputs'!$B$15</f>
        <v>Option 1</v>
      </c>
      <c r="C151" s="1"/>
      <c r="D151" s="11" t="s">
        <v>67</v>
      </c>
      <c r="E151" s="40">
        <v>0</v>
      </c>
      <c r="F151" s="40">
        <v>0</v>
      </c>
      <c r="G151" s="40">
        <v>980497970.73718297</v>
      </c>
      <c r="H151" s="40">
        <v>3324559756.8503289</v>
      </c>
      <c r="I151" s="40">
        <v>6916182439.7917709</v>
      </c>
      <c r="J151" s="40">
        <v>5774302270.9495449</v>
      </c>
      <c r="K151" s="40">
        <v>7101118874.4715815</v>
      </c>
      <c r="L151" s="40">
        <v>7477653988.2956371</v>
      </c>
      <c r="M151" s="40">
        <v>5972792464.9020586</v>
      </c>
      <c r="N151" s="40">
        <v>1340263638.0717747</v>
      </c>
      <c r="O151" s="40">
        <v>807467694.42854726</v>
      </c>
      <c r="P151" s="40">
        <v>2897447940.384984</v>
      </c>
      <c r="Q151" s="40">
        <v>15781770369.069048</v>
      </c>
      <c r="R151" s="40">
        <v>4937634630.1476154</v>
      </c>
      <c r="S151" s="40">
        <v>6657388491.9176941</v>
      </c>
      <c r="T151" s="40">
        <v>7920147142.7692194</v>
      </c>
      <c r="U151" s="40">
        <v>14348427481.494923</v>
      </c>
      <c r="V151" s="40">
        <v>5759059256.7628679</v>
      </c>
      <c r="W151" s="40">
        <v>1043764310.6827358</v>
      </c>
      <c r="X151" s="40">
        <v>3444301100.6696186</v>
      </c>
      <c r="Y151" s="40">
        <v>7444247310.3860703</v>
      </c>
      <c r="Z151" s="40">
        <v>4869853654.4873171</v>
      </c>
      <c r="AA151" s="40">
        <v>4029181360.4951539</v>
      </c>
      <c r="AB151" s="40">
        <v>2636248667.2802634</v>
      </c>
      <c r="AC151" s="40">
        <v>4264561706.4132004</v>
      </c>
      <c r="AD151" s="40">
        <v>5364176043.1547222</v>
      </c>
      <c r="AE151" s="40">
        <v>1741439205.6933305</v>
      </c>
    </row>
    <row r="152" spans="2:31" x14ac:dyDescent="0.2">
      <c r="B152" s="24" t="str">
        <f>+'I1 General Inputs'!$B$16</f>
        <v>Option 2</v>
      </c>
      <c r="C152" s="1"/>
      <c r="D152" s="11" t="s">
        <v>67</v>
      </c>
      <c r="E152" s="40">
        <v>0</v>
      </c>
      <c r="F152" s="40">
        <v>0</v>
      </c>
      <c r="G152" s="40">
        <v>980410179.6871289</v>
      </c>
      <c r="H152" s="40">
        <v>3327330139.505765</v>
      </c>
      <c r="I152" s="40">
        <v>6797850344.5075092</v>
      </c>
      <c r="J152" s="40">
        <v>5764278403.5085239</v>
      </c>
      <c r="K152" s="40">
        <v>7070897423.7148438</v>
      </c>
      <c r="L152" s="40">
        <v>7495009306.1122684</v>
      </c>
      <c r="M152" s="40">
        <v>6001318546.3855352</v>
      </c>
      <c r="N152" s="40">
        <v>1344143469.643563</v>
      </c>
      <c r="O152" s="40">
        <v>806940700.79523683</v>
      </c>
      <c r="P152" s="40">
        <v>2970900953.1412449</v>
      </c>
      <c r="Q152" s="40">
        <v>15628652942.713615</v>
      </c>
      <c r="R152" s="40">
        <v>5281349947.2002087</v>
      </c>
      <c r="S152" s="40">
        <v>6354279169.3800201</v>
      </c>
      <c r="T152" s="40">
        <v>8128005092.2042799</v>
      </c>
      <c r="U152" s="40">
        <v>14257495404.441168</v>
      </c>
      <c r="V152" s="40">
        <v>5645451297.6591349</v>
      </c>
      <c r="W152" s="40">
        <v>1120808244.1191323</v>
      </c>
      <c r="X152" s="40">
        <v>3300462212.4299421</v>
      </c>
      <c r="Y152" s="40">
        <v>7487563371.3937092</v>
      </c>
      <c r="Z152" s="40">
        <v>4820838896.0241375</v>
      </c>
      <c r="AA152" s="40">
        <v>4010071830.9986625</v>
      </c>
      <c r="AB152" s="40">
        <v>2648596369.8898292</v>
      </c>
      <c r="AC152" s="40">
        <v>4318770096.3298588</v>
      </c>
      <c r="AD152" s="40">
        <v>5389507497.8251419</v>
      </c>
      <c r="AE152" s="40">
        <v>1743261706.2403834</v>
      </c>
    </row>
    <row r="153" spans="2:31" x14ac:dyDescent="0.2">
      <c r="B153" s="26"/>
      <c r="D153" s="9"/>
    </row>
    <row r="154" spans="2:31" ht="15.75" x14ac:dyDescent="0.25">
      <c r="B154" s="87" t="str">
        <f>'I1 General Inputs'!$J$26</f>
        <v>Hydrogen</v>
      </c>
      <c r="C154" s="88" t="str">
        <f>'I1 General Inputs'!$I$26</f>
        <v>S3</v>
      </c>
      <c r="D154" s="6" t="s">
        <v>7</v>
      </c>
      <c r="E154" s="5">
        <f>FirstYear</f>
        <v>2022</v>
      </c>
      <c r="F154" s="5">
        <f t="shared" ref="F154:AE154" si="27">+E154+1</f>
        <v>2023</v>
      </c>
      <c r="G154" s="5">
        <f t="shared" si="27"/>
        <v>2024</v>
      </c>
      <c r="H154" s="5">
        <f t="shared" si="27"/>
        <v>2025</v>
      </c>
      <c r="I154" s="5">
        <f t="shared" si="27"/>
        <v>2026</v>
      </c>
      <c r="J154" s="5">
        <f t="shared" si="27"/>
        <v>2027</v>
      </c>
      <c r="K154" s="5">
        <f t="shared" si="27"/>
        <v>2028</v>
      </c>
      <c r="L154" s="5">
        <f t="shared" si="27"/>
        <v>2029</v>
      </c>
      <c r="M154" s="5">
        <f t="shared" si="27"/>
        <v>2030</v>
      </c>
      <c r="N154" s="5">
        <f t="shared" si="27"/>
        <v>2031</v>
      </c>
      <c r="O154" s="5">
        <f t="shared" si="27"/>
        <v>2032</v>
      </c>
      <c r="P154" s="5">
        <f t="shared" si="27"/>
        <v>2033</v>
      </c>
      <c r="Q154" s="5">
        <f t="shared" si="27"/>
        <v>2034</v>
      </c>
      <c r="R154" s="5">
        <f t="shared" si="27"/>
        <v>2035</v>
      </c>
      <c r="S154" s="5">
        <f t="shared" si="27"/>
        <v>2036</v>
      </c>
      <c r="T154" s="5">
        <f t="shared" si="27"/>
        <v>2037</v>
      </c>
      <c r="U154" s="5">
        <f t="shared" si="27"/>
        <v>2038</v>
      </c>
      <c r="V154" s="5">
        <f t="shared" si="27"/>
        <v>2039</v>
      </c>
      <c r="W154" s="5">
        <f t="shared" si="27"/>
        <v>2040</v>
      </c>
      <c r="X154" s="5">
        <f t="shared" si="27"/>
        <v>2041</v>
      </c>
      <c r="Y154" s="5">
        <f t="shared" si="27"/>
        <v>2042</v>
      </c>
      <c r="Z154" s="5">
        <f t="shared" si="27"/>
        <v>2043</v>
      </c>
      <c r="AA154" s="5">
        <f t="shared" si="27"/>
        <v>2044</v>
      </c>
      <c r="AB154" s="5">
        <f t="shared" si="27"/>
        <v>2045</v>
      </c>
      <c r="AC154" s="5">
        <f t="shared" si="27"/>
        <v>2046</v>
      </c>
      <c r="AD154" s="5">
        <f t="shared" si="27"/>
        <v>2047</v>
      </c>
      <c r="AE154" s="5">
        <f t="shared" si="27"/>
        <v>2048</v>
      </c>
    </row>
    <row r="155" spans="2:31" x14ac:dyDescent="0.2">
      <c r="B155" s="24" t="str">
        <f>+'I1 General Inputs'!$B$14</f>
        <v>Base case</v>
      </c>
      <c r="C155" s="1"/>
      <c r="D155" s="11" t="s">
        <v>67</v>
      </c>
      <c r="E155" s="40">
        <v>0</v>
      </c>
      <c r="F155" s="40">
        <v>0</v>
      </c>
      <c r="G155" s="40">
        <v>25952046017.26318</v>
      </c>
      <c r="H155" s="40">
        <v>3765550935.7080879</v>
      </c>
      <c r="I155" s="40">
        <v>22768473611.739235</v>
      </c>
      <c r="J155" s="40">
        <v>17662218589.829269</v>
      </c>
      <c r="K155" s="40">
        <v>25050583911.626488</v>
      </c>
      <c r="L155" s="40">
        <v>23781474620.063057</v>
      </c>
      <c r="M155" s="40">
        <v>21914479831.569832</v>
      </c>
      <c r="N155" s="40">
        <v>12749971669.931013</v>
      </c>
      <c r="O155" s="40">
        <v>15418291764.864109</v>
      </c>
      <c r="P155" s="40">
        <v>18725868420.81012</v>
      </c>
      <c r="Q155" s="40">
        <v>32565754156.636841</v>
      </c>
      <c r="R155" s="40">
        <v>46309412281.749176</v>
      </c>
      <c r="S155" s="40">
        <v>15296878392.92588</v>
      </c>
      <c r="T155" s="40">
        <v>20662938219.698036</v>
      </c>
      <c r="U155" s="40">
        <v>38462432965.604286</v>
      </c>
      <c r="V155" s="40">
        <v>9117512531.1567764</v>
      </c>
      <c r="W155" s="40">
        <v>3954082555.7069116</v>
      </c>
      <c r="X155" s="40">
        <v>12763139721.372597</v>
      </c>
      <c r="Y155" s="40">
        <v>30595341332.982693</v>
      </c>
      <c r="Z155" s="40">
        <v>32020080053.0513</v>
      </c>
      <c r="AA155" s="40">
        <v>21314523669.539894</v>
      </c>
      <c r="AB155" s="40">
        <v>8171341895.7398663</v>
      </c>
      <c r="AC155" s="40">
        <v>8821674741.7337971</v>
      </c>
      <c r="AD155" s="40">
        <v>18872972502.00835</v>
      </c>
      <c r="AE155" s="40">
        <v>3628040068.2620687</v>
      </c>
    </row>
    <row r="156" spans="2:31" x14ac:dyDescent="0.2">
      <c r="B156" s="24" t="str">
        <f>+'I1 General Inputs'!$B$15</f>
        <v>Option 1</v>
      </c>
      <c r="C156" s="1"/>
      <c r="D156" s="11" t="s">
        <v>67</v>
      </c>
      <c r="E156" s="40">
        <v>0</v>
      </c>
      <c r="F156" s="40">
        <v>0</v>
      </c>
      <c r="G156" s="40">
        <v>25744531028.593071</v>
      </c>
      <c r="H156" s="40">
        <v>3870869810.3664112</v>
      </c>
      <c r="I156" s="40">
        <v>22728553329.220306</v>
      </c>
      <c r="J156" s="40">
        <v>16911242562.307726</v>
      </c>
      <c r="K156" s="40">
        <v>25021741483.707184</v>
      </c>
      <c r="L156" s="40">
        <v>24011712148.987247</v>
      </c>
      <c r="M156" s="40">
        <v>20965377133.488808</v>
      </c>
      <c r="N156" s="40">
        <v>14929565725.646118</v>
      </c>
      <c r="O156" s="40">
        <v>12434008643.978748</v>
      </c>
      <c r="P156" s="40">
        <v>18688069468.278267</v>
      </c>
      <c r="Q156" s="40">
        <v>32450553761.746357</v>
      </c>
      <c r="R156" s="40">
        <v>45632221415.479691</v>
      </c>
      <c r="S156" s="40">
        <v>12820201325.112604</v>
      </c>
      <c r="T156" s="40">
        <v>22441306784.470478</v>
      </c>
      <c r="U156" s="40">
        <v>37200306384.870895</v>
      </c>
      <c r="V156" s="40">
        <v>10896657925.16485</v>
      </c>
      <c r="W156" s="40">
        <v>3522143622.6576281</v>
      </c>
      <c r="X156" s="40">
        <v>13072187085.517464</v>
      </c>
      <c r="Y156" s="40">
        <v>31967430782.544231</v>
      </c>
      <c r="Z156" s="40">
        <v>31410139192.222801</v>
      </c>
      <c r="AA156" s="40">
        <v>20319961736.057583</v>
      </c>
      <c r="AB156" s="40">
        <v>7999441190.442152</v>
      </c>
      <c r="AC156" s="40">
        <v>8939595095.4353008</v>
      </c>
      <c r="AD156" s="40">
        <v>18692917591.547153</v>
      </c>
      <c r="AE156" s="40">
        <v>3611933821.7665234</v>
      </c>
    </row>
    <row r="157" spans="2:31" x14ac:dyDescent="0.2">
      <c r="B157" s="24" t="str">
        <f>+'I1 General Inputs'!$B$16</f>
        <v>Option 2</v>
      </c>
      <c r="C157" s="1"/>
      <c r="D157" s="11" t="s">
        <v>67</v>
      </c>
      <c r="E157" s="40">
        <v>0</v>
      </c>
      <c r="F157" s="40">
        <v>0</v>
      </c>
      <c r="G157" s="40">
        <v>25326738577.630238</v>
      </c>
      <c r="H157" s="40">
        <v>4011752740.9489574</v>
      </c>
      <c r="I157" s="40">
        <v>22204994492.588253</v>
      </c>
      <c r="J157" s="40">
        <v>17419917591.072186</v>
      </c>
      <c r="K157" s="40">
        <v>24925635190.21286</v>
      </c>
      <c r="L157" s="40">
        <v>23702079888.121384</v>
      </c>
      <c r="M157" s="40">
        <v>21165817194.293659</v>
      </c>
      <c r="N157" s="40">
        <v>14784817841.226217</v>
      </c>
      <c r="O157" s="40">
        <v>12667857237.041412</v>
      </c>
      <c r="P157" s="40">
        <v>18686934666.210819</v>
      </c>
      <c r="Q157" s="40">
        <v>32402290943.119869</v>
      </c>
      <c r="R157" s="40">
        <v>45512800924.880302</v>
      </c>
      <c r="S157" s="40">
        <v>13010084488.1113</v>
      </c>
      <c r="T157" s="40">
        <v>22371893937.363373</v>
      </c>
      <c r="U157" s="40">
        <v>37290229770.041946</v>
      </c>
      <c r="V157" s="40">
        <v>10811384413.569359</v>
      </c>
      <c r="W157" s="40">
        <v>3508643567.2779517</v>
      </c>
      <c r="X157" s="40">
        <v>13083940507.877428</v>
      </c>
      <c r="Y157" s="40">
        <v>31998634691.762928</v>
      </c>
      <c r="Z157" s="40">
        <v>31391255308.243629</v>
      </c>
      <c r="AA157" s="40">
        <v>20372190175.644028</v>
      </c>
      <c r="AB157" s="40">
        <v>7975129307.5063601</v>
      </c>
      <c r="AC157" s="40">
        <v>8937238378.721817</v>
      </c>
      <c r="AD157" s="40">
        <v>18725432477.450409</v>
      </c>
      <c r="AE157" s="40">
        <v>3604354599.2951121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EB0B4-64E2-416D-8B6A-F206A215787B}">
  <sheetPr>
    <tabColor rgb="FFE0D4A4"/>
  </sheetPr>
  <dimension ref="A1:AE37"/>
  <sheetViews>
    <sheetView workbookViewId="0"/>
  </sheetViews>
  <sheetFormatPr defaultRowHeight="15" x14ac:dyDescent="0.2"/>
  <cols>
    <col min="3" max="3" width="20.88671875" customWidth="1"/>
    <col min="5" max="5" width="12.77734375" bestFit="1" customWidth="1"/>
    <col min="6" max="7" width="10.5546875" customWidth="1"/>
    <col min="8" max="8" width="12.44140625" bestFit="1" customWidth="1"/>
    <col min="9" max="31" width="10.5546875" customWidth="1"/>
  </cols>
  <sheetData>
    <row r="1" spans="1:31" ht="18" x14ac:dyDescent="0.25">
      <c r="A1" s="47" t="s">
        <v>209</v>
      </c>
    </row>
    <row r="2" spans="1:31" x14ac:dyDescent="0.2">
      <c r="A2" s="48" t="s">
        <v>124</v>
      </c>
    </row>
    <row r="4" spans="1:31" ht="21" x14ac:dyDescent="0.35">
      <c r="B4" s="4" t="s">
        <v>141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</row>
    <row r="6" spans="1:31" x14ac:dyDescent="0.2">
      <c r="B6" s="14" t="s">
        <v>122</v>
      </c>
      <c r="C6" s="1" t="s">
        <v>128</v>
      </c>
      <c r="D6" s="172">
        <v>0.01</v>
      </c>
    </row>
    <row r="7" spans="1:31" x14ac:dyDescent="0.2">
      <c r="B7" s="14" t="s">
        <v>123</v>
      </c>
      <c r="C7" s="1" t="s">
        <v>125</v>
      </c>
      <c r="D7" s="172">
        <v>0.01</v>
      </c>
    </row>
    <row r="8" spans="1:31" x14ac:dyDescent="0.2">
      <c r="B8" s="14" t="s">
        <v>123</v>
      </c>
      <c r="C8" s="1" t="s">
        <v>126</v>
      </c>
      <c r="D8" s="172">
        <v>0.01</v>
      </c>
    </row>
    <row r="9" spans="1:31" x14ac:dyDescent="0.2">
      <c r="B9" s="14" t="s">
        <v>123</v>
      </c>
      <c r="C9" s="1" t="s">
        <v>127</v>
      </c>
      <c r="D9" s="172">
        <v>0.01</v>
      </c>
    </row>
    <row r="10" spans="1:31" x14ac:dyDescent="0.2">
      <c r="B10" s="14" t="s">
        <v>123</v>
      </c>
      <c r="C10" s="1" t="s">
        <v>133</v>
      </c>
      <c r="D10" s="40">
        <v>817000</v>
      </c>
    </row>
    <row r="12" spans="1:31" ht="15.75" x14ac:dyDescent="0.25">
      <c r="B12" s="18" t="s">
        <v>130</v>
      </c>
      <c r="C12" s="3"/>
      <c r="D12" s="1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</row>
    <row r="13" spans="1:31" ht="15.75" x14ac:dyDescent="0.25">
      <c r="B13" s="8" t="s">
        <v>13</v>
      </c>
      <c r="C13" s="5"/>
      <c r="D13" s="6" t="s">
        <v>7</v>
      </c>
      <c r="E13" s="5">
        <v>2022</v>
      </c>
      <c r="F13" s="5">
        <v>2023</v>
      </c>
      <c r="G13" s="5">
        <v>2024</v>
      </c>
      <c r="H13" s="5">
        <v>2025</v>
      </c>
      <c r="I13" s="5">
        <v>2026</v>
      </c>
      <c r="J13" s="5">
        <v>2027</v>
      </c>
      <c r="K13" s="5">
        <v>2028</v>
      </c>
      <c r="L13" s="5">
        <v>2029</v>
      </c>
      <c r="M13" s="5">
        <v>2030</v>
      </c>
      <c r="N13" s="5">
        <v>2031</v>
      </c>
      <c r="O13" s="5">
        <v>2032</v>
      </c>
      <c r="P13" s="5">
        <v>2033</v>
      </c>
      <c r="Q13" s="5">
        <v>2034</v>
      </c>
      <c r="R13" s="5">
        <v>2035</v>
      </c>
      <c r="S13" s="5">
        <v>2036</v>
      </c>
      <c r="T13" s="5">
        <v>2037</v>
      </c>
      <c r="U13" s="5">
        <v>2038</v>
      </c>
      <c r="V13" s="5">
        <v>2039</v>
      </c>
      <c r="W13" s="5">
        <v>2040</v>
      </c>
      <c r="X13" s="5">
        <v>2041</v>
      </c>
      <c r="Y13" s="5">
        <v>2042</v>
      </c>
      <c r="Z13" s="5">
        <v>2043</v>
      </c>
      <c r="AA13" s="5">
        <v>2044</v>
      </c>
      <c r="AB13" s="5">
        <v>2045</v>
      </c>
      <c r="AC13" s="5">
        <v>2046</v>
      </c>
      <c r="AD13" s="5">
        <v>2047</v>
      </c>
      <c r="AE13" s="5">
        <v>2048</v>
      </c>
    </row>
    <row r="14" spans="1:31" x14ac:dyDescent="0.2">
      <c r="B14" s="14" t="s">
        <v>70</v>
      </c>
      <c r="C14" s="1"/>
      <c r="D14" s="11" t="s">
        <v>67</v>
      </c>
      <c r="E14" s="40">
        <v>0</v>
      </c>
      <c r="F14" s="40">
        <v>0</v>
      </c>
      <c r="G14" s="40">
        <v>0</v>
      </c>
      <c r="H14" s="40">
        <v>0</v>
      </c>
      <c r="I14" s="40">
        <v>0</v>
      </c>
      <c r="J14" s="40">
        <v>0</v>
      </c>
      <c r="K14" s="40">
        <v>0</v>
      </c>
      <c r="L14" s="40">
        <v>0</v>
      </c>
      <c r="M14" s="40">
        <v>0</v>
      </c>
      <c r="N14" s="40">
        <v>0</v>
      </c>
      <c r="O14" s="40">
        <v>0</v>
      </c>
      <c r="P14" s="40">
        <v>0</v>
      </c>
      <c r="Q14" s="40">
        <v>0</v>
      </c>
      <c r="R14" s="40">
        <v>0</v>
      </c>
      <c r="S14" s="40">
        <v>0</v>
      </c>
      <c r="T14" s="40">
        <v>0</v>
      </c>
      <c r="U14" s="40">
        <v>0</v>
      </c>
      <c r="V14" s="40">
        <v>0</v>
      </c>
      <c r="W14" s="40">
        <v>0</v>
      </c>
      <c r="X14" s="40">
        <v>0</v>
      </c>
      <c r="Y14" s="40">
        <v>0</v>
      </c>
      <c r="Z14" s="40">
        <v>0</v>
      </c>
      <c r="AA14" s="40">
        <v>0</v>
      </c>
      <c r="AB14" s="40">
        <v>0</v>
      </c>
      <c r="AC14" s="40">
        <v>0</v>
      </c>
      <c r="AD14" s="40">
        <v>0</v>
      </c>
      <c r="AE14" s="40">
        <v>0</v>
      </c>
    </row>
    <row r="15" spans="1:31" x14ac:dyDescent="0.2">
      <c r="B15" s="14" t="s">
        <v>14</v>
      </c>
      <c r="C15" s="1"/>
      <c r="D15" s="11" t="s">
        <v>67</v>
      </c>
      <c r="E15" s="40">
        <v>0</v>
      </c>
      <c r="F15" s="40">
        <v>0</v>
      </c>
      <c r="G15" s="40">
        <v>0</v>
      </c>
      <c r="H15" s="40">
        <v>0</v>
      </c>
      <c r="I15" s="40">
        <v>0</v>
      </c>
      <c r="J15" s="40">
        <v>0</v>
      </c>
      <c r="K15" s="40">
        <v>0</v>
      </c>
      <c r="L15" s="40">
        <v>0</v>
      </c>
      <c r="M15" s="40">
        <v>0</v>
      </c>
      <c r="N15" s="40">
        <v>15189160.000000004</v>
      </c>
      <c r="O15" s="40">
        <v>15189160.000000004</v>
      </c>
      <c r="P15" s="40">
        <v>15189160.000000004</v>
      </c>
      <c r="Q15" s="40">
        <v>15189160.000000004</v>
      </c>
      <c r="R15" s="40">
        <v>15189160.000000004</v>
      </c>
      <c r="S15" s="40">
        <v>15189160.000000004</v>
      </c>
      <c r="T15" s="40">
        <v>15189160.000000004</v>
      </c>
      <c r="U15" s="40">
        <v>15189160.000000004</v>
      </c>
      <c r="V15" s="40">
        <v>15189160.000000004</v>
      </c>
      <c r="W15" s="40">
        <v>15189160.000000004</v>
      </c>
      <c r="X15" s="40">
        <v>15189160.000000004</v>
      </c>
      <c r="Y15" s="40">
        <v>15189160.000000004</v>
      </c>
      <c r="Z15" s="40">
        <v>15189160.000000004</v>
      </c>
      <c r="AA15" s="40">
        <v>15189160.000000004</v>
      </c>
      <c r="AB15" s="40">
        <v>15189160.000000004</v>
      </c>
      <c r="AC15" s="40">
        <v>15189160.000000004</v>
      </c>
      <c r="AD15" s="40">
        <v>15189160.000000004</v>
      </c>
      <c r="AE15" s="40">
        <v>15189160.000000004</v>
      </c>
    </row>
    <row r="16" spans="1:31" x14ac:dyDescent="0.2">
      <c r="B16" s="14" t="s">
        <v>15</v>
      </c>
      <c r="C16" s="1"/>
      <c r="D16" s="11" t="s">
        <v>67</v>
      </c>
      <c r="E16" s="40">
        <v>0</v>
      </c>
      <c r="F16" s="40">
        <v>0</v>
      </c>
      <c r="G16" s="40">
        <v>0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40">
        <v>0</v>
      </c>
      <c r="N16" s="40">
        <v>15189160.000000004</v>
      </c>
      <c r="O16" s="40">
        <v>15189160.000000004</v>
      </c>
      <c r="P16" s="40">
        <v>15189160.000000004</v>
      </c>
      <c r="Q16" s="40">
        <v>15189160.000000004</v>
      </c>
      <c r="R16" s="40">
        <v>15189160.000000004</v>
      </c>
      <c r="S16" s="40">
        <v>15189160.000000004</v>
      </c>
      <c r="T16" s="40">
        <v>15189160.000000004</v>
      </c>
      <c r="U16" s="40">
        <v>15189160.000000004</v>
      </c>
      <c r="V16" s="40">
        <v>15189160.000000004</v>
      </c>
      <c r="W16" s="40">
        <v>15189160.000000004</v>
      </c>
      <c r="X16" s="40">
        <v>15189160.000000004</v>
      </c>
      <c r="Y16" s="40">
        <v>15189160.000000004</v>
      </c>
      <c r="Z16" s="40">
        <v>15189160.000000004</v>
      </c>
      <c r="AA16" s="40">
        <v>15189160.000000004</v>
      </c>
      <c r="AB16" s="40">
        <v>15189160.000000004</v>
      </c>
      <c r="AC16" s="40">
        <v>15189160.000000004</v>
      </c>
      <c r="AD16" s="40">
        <v>15189160.000000004</v>
      </c>
      <c r="AE16" s="40">
        <v>15189160.000000004</v>
      </c>
    </row>
    <row r="18" spans="2:31" ht="15.75" x14ac:dyDescent="0.25">
      <c r="B18" s="18" t="s">
        <v>129</v>
      </c>
      <c r="C18" s="3"/>
      <c r="D18" s="10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</row>
    <row r="19" spans="2:31" ht="15.75" x14ac:dyDescent="0.25">
      <c r="B19" s="8" t="s">
        <v>13</v>
      </c>
      <c r="C19" s="5"/>
      <c r="D19" s="6" t="s">
        <v>7</v>
      </c>
      <c r="E19" s="5">
        <v>2022</v>
      </c>
      <c r="F19" s="5">
        <v>2023</v>
      </c>
      <c r="G19" s="5">
        <v>2024</v>
      </c>
      <c r="H19" s="5">
        <v>2025</v>
      </c>
      <c r="I19" s="5">
        <v>2026</v>
      </c>
      <c r="J19" s="5">
        <v>2027</v>
      </c>
      <c r="K19" s="5">
        <v>2028</v>
      </c>
      <c r="L19" s="5">
        <v>2029</v>
      </c>
      <c r="M19" s="5">
        <v>2030</v>
      </c>
      <c r="N19" s="5">
        <v>2031</v>
      </c>
      <c r="O19" s="5">
        <v>2032</v>
      </c>
      <c r="P19" s="5">
        <v>2033</v>
      </c>
      <c r="Q19" s="5">
        <v>2034</v>
      </c>
      <c r="R19" s="5">
        <v>2035</v>
      </c>
      <c r="S19" s="5">
        <v>2036</v>
      </c>
      <c r="T19" s="5">
        <v>2037</v>
      </c>
      <c r="U19" s="5">
        <v>2038</v>
      </c>
      <c r="V19" s="5">
        <v>2039</v>
      </c>
      <c r="W19" s="5">
        <v>2040</v>
      </c>
      <c r="X19" s="5">
        <v>2041</v>
      </c>
      <c r="Y19" s="5">
        <v>2042</v>
      </c>
      <c r="Z19" s="5">
        <v>2043</v>
      </c>
      <c r="AA19" s="5">
        <v>2044</v>
      </c>
      <c r="AB19" s="5">
        <v>2045</v>
      </c>
      <c r="AC19" s="5">
        <v>2046</v>
      </c>
      <c r="AD19" s="5">
        <v>2047</v>
      </c>
      <c r="AE19" s="5">
        <v>2048</v>
      </c>
    </row>
    <row r="20" spans="2:31" x14ac:dyDescent="0.2">
      <c r="B20" s="14" t="s">
        <v>70</v>
      </c>
      <c r="C20" s="1"/>
      <c r="D20" s="11" t="s">
        <v>67</v>
      </c>
      <c r="E20" s="40">
        <v>0</v>
      </c>
      <c r="F20" s="40">
        <v>0</v>
      </c>
      <c r="G20" s="40">
        <v>0</v>
      </c>
      <c r="H20" s="40">
        <v>0</v>
      </c>
      <c r="I20" s="40">
        <v>0</v>
      </c>
      <c r="J20" s="40">
        <v>0</v>
      </c>
      <c r="K20" s="40">
        <v>0</v>
      </c>
      <c r="L20" s="40">
        <v>0</v>
      </c>
      <c r="M20" s="40">
        <v>0</v>
      </c>
      <c r="N20" s="40">
        <v>0</v>
      </c>
      <c r="O20" s="40">
        <v>0</v>
      </c>
      <c r="P20" s="40">
        <v>0</v>
      </c>
      <c r="Q20" s="40">
        <v>0</v>
      </c>
      <c r="R20" s="40">
        <v>0</v>
      </c>
      <c r="S20" s="40">
        <v>0</v>
      </c>
      <c r="T20" s="40">
        <v>0</v>
      </c>
      <c r="U20" s="40">
        <v>0</v>
      </c>
      <c r="V20" s="40">
        <v>0</v>
      </c>
      <c r="W20" s="40">
        <v>0</v>
      </c>
      <c r="X20" s="40">
        <v>0</v>
      </c>
      <c r="Y20" s="40">
        <v>0</v>
      </c>
      <c r="Z20" s="40">
        <v>0</v>
      </c>
      <c r="AA20" s="40">
        <v>0</v>
      </c>
      <c r="AB20" s="40">
        <v>0</v>
      </c>
      <c r="AC20" s="40">
        <v>0</v>
      </c>
      <c r="AD20" s="40">
        <v>0</v>
      </c>
      <c r="AE20" s="40">
        <v>0</v>
      </c>
    </row>
    <row r="21" spans="2:31" x14ac:dyDescent="0.2">
      <c r="B21" s="14" t="s">
        <v>14</v>
      </c>
      <c r="C21" s="1"/>
      <c r="D21" s="11" t="s">
        <v>67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40">
        <v>0</v>
      </c>
      <c r="K21" s="40">
        <v>0</v>
      </c>
      <c r="L21" s="40">
        <v>0</v>
      </c>
      <c r="M21" s="40">
        <v>0</v>
      </c>
      <c r="N21" s="40">
        <v>15189694.154603105</v>
      </c>
      <c r="O21" s="40">
        <v>15189694.154603105</v>
      </c>
      <c r="P21" s="40">
        <v>15189694.154603105</v>
      </c>
      <c r="Q21" s="40">
        <v>15189694.154603105</v>
      </c>
      <c r="R21" s="40">
        <v>15189694.154603105</v>
      </c>
      <c r="S21" s="40">
        <v>15189694.154603105</v>
      </c>
      <c r="T21" s="40">
        <v>15189694.154603105</v>
      </c>
      <c r="U21" s="40">
        <v>15189694.154603105</v>
      </c>
      <c r="V21" s="40">
        <v>15189694.154603105</v>
      </c>
      <c r="W21" s="40">
        <v>15189694.154603105</v>
      </c>
      <c r="X21" s="40">
        <v>15189694.154603105</v>
      </c>
      <c r="Y21" s="40">
        <v>15189694.154603105</v>
      </c>
      <c r="Z21" s="40">
        <v>15189694.154603105</v>
      </c>
      <c r="AA21" s="40">
        <v>15189694.154603105</v>
      </c>
      <c r="AB21" s="40">
        <v>15189694.154603105</v>
      </c>
      <c r="AC21" s="40">
        <v>15189694.154603105</v>
      </c>
      <c r="AD21" s="40">
        <v>15189694.154603105</v>
      </c>
      <c r="AE21" s="40">
        <v>15189694.154603105</v>
      </c>
    </row>
    <row r="22" spans="2:31" x14ac:dyDescent="0.2">
      <c r="B22" s="14" t="s">
        <v>15</v>
      </c>
      <c r="C22" s="1"/>
      <c r="D22" s="11" t="s">
        <v>67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40">
        <v>0</v>
      </c>
      <c r="K22" s="40">
        <v>0</v>
      </c>
      <c r="L22" s="40">
        <v>0</v>
      </c>
      <c r="M22" s="40">
        <v>0</v>
      </c>
      <c r="N22" s="40">
        <v>15189694.154603105</v>
      </c>
      <c r="O22" s="40">
        <v>15189694.154603105</v>
      </c>
      <c r="P22" s="40">
        <v>15189694.154603105</v>
      </c>
      <c r="Q22" s="40">
        <v>15189694.154603105</v>
      </c>
      <c r="R22" s="40">
        <v>15189694.154603105</v>
      </c>
      <c r="S22" s="40">
        <v>15189694.154603105</v>
      </c>
      <c r="T22" s="40">
        <v>15189694.154603105</v>
      </c>
      <c r="U22" s="40">
        <v>15189694.154603105</v>
      </c>
      <c r="V22" s="40">
        <v>15189694.154603105</v>
      </c>
      <c r="W22" s="40">
        <v>15189694.154603105</v>
      </c>
      <c r="X22" s="40">
        <v>15189694.154603105</v>
      </c>
      <c r="Y22" s="40">
        <v>15189694.154603105</v>
      </c>
      <c r="Z22" s="40">
        <v>15189694.154603105</v>
      </c>
      <c r="AA22" s="40">
        <v>15189694.154603105</v>
      </c>
      <c r="AB22" s="40">
        <v>15189694.154603105</v>
      </c>
      <c r="AC22" s="40">
        <v>15189694.154603105</v>
      </c>
      <c r="AD22" s="40">
        <v>15189694.154603105</v>
      </c>
      <c r="AE22" s="40">
        <v>15189694.154603105</v>
      </c>
    </row>
    <row r="25" spans="2:31" ht="21" x14ac:dyDescent="0.35">
      <c r="B25" s="4" t="s">
        <v>208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</row>
    <row r="27" spans="2:31" ht="15.75" x14ac:dyDescent="0.25">
      <c r="B27" s="18" t="s">
        <v>130</v>
      </c>
      <c r="C27" s="3"/>
      <c r="D27" s="10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</row>
    <row r="28" spans="2:31" ht="15.75" x14ac:dyDescent="0.25">
      <c r="B28" s="8" t="s">
        <v>13</v>
      </c>
      <c r="C28" s="5"/>
      <c r="D28" s="6" t="s">
        <v>7</v>
      </c>
      <c r="E28" s="5">
        <v>2022</v>
      </c>
      <c r="F28" s="5">
        <v>2023</v>
      </c>
      <c r="G28" s="5">
        <v>2024</v>
      </c>
      <c r="H28" s="5">
        <v>2025</v>
      </c>
      <c r="I28" s="5">
        <v>2026</v>
      </c>
      <c r="J28" s="5">
        <v>2027</v>
      </c>
      <c r="K28" s="5">
        <v>2028</v>
      </c>
      <c r="L28" s="5">
        <v>2029</v>
      </c>
      <c r="M28" s="5">
        <v>2030</v>
      </c>
      <c r="N28" s="5">
        <v>2031</v>
      </c>
      <c r="O28" s="5">
        <v>2032</v>
      </c>
      <c r="P28" s="5">
        <v>2033</v>
      </c>
      <c r="Q28" s="5">
        <v>2034</v>
      </c>
      <c r="R28" s="5">
        <v>2035</v>
      </c>
      <c r="S28" s="5">
        <v>2036</v>
      </c>
      <c r="T28" s="5">
        <v>2037</v>
      </c>
      <c r="U28" s="5">
        <v>2038</v>
      </c>
      <c r="V28" s="5">
        <v>2039</v>
      </c>
      <c r="W28" s="5">
        <v>2040</v>
      </c>
      <c r="X28" s="5">
        <v>2041</v>
      </c>
      <c r="Y28" s="5">
        <v>2042</v>
      </c>
      <c r="Z28" s="5">
        <v>2043</v>
      </c>
      <c r="AA28" s="5">
        <v>2044</v>
      </c>
      <c r="AB28" s="5">
        <v>2045</v>
      </c>
      <c r="AC28" s="5">
        <v>2046</v>
      </c>
      <c r="AD28" s="5">
        <v>2047</v>
      </c>
      <c r="AE28" s="5">
        <v>2048</v>
      </c>
    </row>
    <row r="29" spans="2:31" x14ac:dyDescent="0.2">
      <c r="B29" s="14" t="s">
        <v>70</v>
      </c>
      <c r="C29" s="1"/>
      <c r="D29" s="11" t="s">
        <v>67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40">
        <v>0</v>
      </c>
      <c r="K29" s="40">
        <v>0</v>
      </c>
      <c r="L29" s="40">
        <v>0</v>
      </c>
      <c r="M29" s="40">
        <v>0</v>
      </c>
      <c r="N29" s="40">
        <v>0</v>
      </c>
      <c r="O29" s="40">
        <v>0</v>
      </c>
      <c r="P29" s="40">
        <v>0</v>
      </c>
      <c r="Q29" s="40">
        <v>0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  <c r="AB29" s="40">
        <v>0</v>
      </c>
      <c r="AC29" s="40">
        <v>0</v>
      </c>
      <c r="AD29" s="40">
        <v>0</v>
      </c>
      <c r="AE29" s="40">
        <v>0</v>
      </c>
    </row>
    <row r="30" spans="2:31" x14ac:dyDescent="0.2">
      <c r="B30" s="14" t="s">
        <v>14</v>
      </c>
      <c r="C30" s="1"/>
      <c r="D30" s="11" t="s">
        <v>67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0</v>
      </c>
      <c r="AC30" s="40">
        <v>0</v>
      </c>
      <c r="AD30" s="40">
        <v>0</v>
      </c>
      <c r="AE30" s="40">
        <v>0</v>
      </c>
    </row>
    <row r="31" spans="2:31" x14ac:dyDescent="0.2">
      <c r="B31" s="14" t="s">
        <v>15</v>
      </c>
      <c r="C31" s="1"/>
      <c r="D31" s="11" t="s">
        <v>67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1300000</v>
      </c>
      <c r="K31" s="40">
        <v>1300000</v>
      </c>
      <c r="L31" s="40">
        <v>1300000</v>
      </c>
      <c r="M31" s="40">
        <v>1300000</v>
      </c>
      <c r="N31" s="40">
        <v>1300000</v>
      </c>
      <c r="O31" s="40">
        <v>1300000</v>
      </c>
      <c r="P31" s="40">
        <v>1300000</v>
      </c>
      <c r="Q31" s="40">
        <v>1300000</v>
      </c>
      <c r="R31" s="40">
        <v>1300000</v>
      </c>
      <c r="S31" s="40">
        <v>1300000</v>
      </c>
      <c r="T31" s="40">
        <v>1300000</v>
      </c>
      <c r="U31" s="40">
        <v>1300000</v>
      </c>
      <c r="V31" s="40">
        <v>1300000</v>
      </c>
      <c r="W31" s="40">
        <v>1300000</v>
      </c>
      <c r="X31" s="40">
        <v>1300000</v>
      </c>
      <c r="Y31" s="40">
        <v>1300000</v>
      </c>
      <c r="Z31" s="40">
        <v>1300000</v>
      </c>
      <c r="AA31" s="40">
        <v>1300000</v>
      </c>
      <c r="AB31" s="40">
        <v>1300000</v>
      </c>
      <c r="AC31" s="40">
        <v>1300000</v>
      </c>
      <c r="AD31" s="40">
        <v>1300000</v>
      </c>
      <c r="AE31" s="40">
        <v>1300000</v>
      </c>
    </row>
    <row r="33" spans="2:31" ht="15.75" x14ac:dyDescent="0.25">
      <c r="B33" s="18" t="s">
        <v>129</v>
      </c>
      <c r="C33" s="3"/>
      <c r="D33" s="10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</row>
    <row r="34" spans="2:31" ht="15.75" x14ac:dyDescent="0.25">
      <c r="B34" s="8" t="s">
        <v>13</v>
      </c>
      <c r="C34" s="5"/>
      <c r="D34" s="6" t="s">
        <v>7</v>
      </c>
      <c r="E34" s="5">
        <v>2022</v>
      </c>
      <c r="F34" s="5">
        <v>2023</v>
      </c>
      <c r="G34" s="5">
        <v>2024</v>
      </c>
      <c r="H34" s="5">
        <v>2025</v>
      </c>
      <c r="I34" s="5">
        <v>2026</v>
      </c>
      <c r="J34" s="5">
        <v>2027</v>
      </c>
      <c r="K34" s="5">
        <v>2028</v>
      </c>
      <c r="L34" s="5">
        <v>2029</v>
      </c>
      <c r="M34" s="5">
        <v>2030</v>
      </c>
      <c r="N34" s="5">
        <v>2031</v>
      </c>
      <c r="O34" s="5">
        <v>2032</v>
      </c>
      <c r="P34" s="5">
        <v>2033</v>
      </c>
      <c r="Q34" s="5">
        <v>2034</v>
      </c>
      <c r="R34" s="5">
        <v>2035</v>
      </c>
      <c r="S34" s="5">
        <v>2036</v>
      </c>
      <c r="T34" s="5">
        <v>2037</v>
      </c>
      <c r="U34" s="5">
        <v>2038</v>
      </c>
      <c r="V34" s="5">
        <v>2039</v>
      </c>
      <c r="W34" s="5">
        <v>2040</v>
      </c>
      <c r="X34" s="5">
        <v>2041</v>
      </c>
      <c r="Y34" s="5">
        <v>2042</v>
      </c>
      <c r="Z34" s="5">
        <v>2043</v>
      </c>
      <c r="AA34" s="5">
        <v>2044</v>
      </c>
      <c r="AB34" s="5">
        <v>2045</v>
      </c>
      <c r="AC34" s="5">
        <v>2046</v>
      </c>
      <c r="AD34" s="5">
        <v>2047</v>
      </c>
      <c r="AE34" s="5">
        <v>2048</v>
      </c>
    </row>
    <row r="35" spans="2:31" x14ac:dyDescent="0.2">
      <c r="B35" s="14" t="s">
        <v>70</v>
      </c>
      <c r="C35" s="1"/>
      <c r="D35" s="11" t="s">
        <v>67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40">
        <v>0</v>
      </c>
      <c r="K35" s="40">
        <v>0</v>
      </c>
      <c r="L35" s="40">
        <v>0</v>
      </c>
      <c r="M35" s="40">
        <v>0</v>
      </c>
      <c r="N35" s="40">
        <v>0</v>
      </c>
      <c r="O35" s="40">
        <v>0</v>
      </c>
      <c r="P35" s="40">
        <v>0</v>
      </c>
      <c r="Q35" s="40">
        <v>0</v>
      </c>
      <c r="R35" s="40">
        <v>0</v>
      </c>
      <c r="S35" s="40">
        <v>0</v>
      </c>
      <c r="T35" s="40">
        <v>0</v>
      </c>
      <c r="U35" s="40">
        <v>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  <c r="AE35" s="40">
        <v>0</v>
      </c>
    </row>
    <row r="36" spans="2:31" x14ac:dyDescent="0.2">
      <c r="B36" s="14" t="s">
        <v>14</v>
      </c>
      <c r="C36" s="1"/>
      <c r="D36" s="11" t="s">
        <v>67</v>
      </c>
      <c r="E36" s="40">
        <v>0</v>
      </c>
      <c r="F36" s="40">
        <v>0</v>
      </c>
      <c r="G36" s="40">
        <v>0</v>
      </c>
      <c r="H36" s="40">
        <v>0</v>
      </c>
      <c r="I36" s="40">
        <v>0</v>
      </c>
      <c r="J36" s="40">
        <v>0</v>
      </c>
      <c r="K36" s="40">
        <v>0</v>
      </c>
      <c r="L36" s="40">
        <v>0</v>
      </c>
      <c r="M36" s="40">
        <v>0</v>
      </c>
      <c r="N36" s="40">
        <v>0</v>
      </c>
      <c r="O36" s="40">
        <v>0</v>
      </c>
      <c r="P36" s="40">
        <v>0</v>
      </c>
      <c r="Q36" s="40">
        <v>0</v>
      </c>
      <c r="R36" s="40">
        <v>0</v>
      </c>
      <c r="S36" s="40">
        <v>0</v>
      </c>
      <c r="T36" s="40">
        <v>0</v>
      </c>
      <c r="U36" s="40">
        <v>0</v>
      </c>
      <c r="V36" s="40">
        <v>0</v>
      </c>
      <c r="W36" s="40">
        <v>0</v>
      </c>
      <c r="X36" s="40">
        <v>0</v>
      </c>
      <c r="Y36" s="40">
        <v>0</v>
      </c>
      <c r="Z36" s="40">
        <v>0</v>
      </c>
      <c r="AA36" s="40">
        <v>0</v>
      </c>
      <c r="AB36" s="40">
        <v>0</v>
      </c>
      <c r="AC36" s="40">
        <v>0</v>
      </c>
      <c r="AD36" s="40">
        <v>0</v>
      </c>
      <c r="AE36" s="40">
        <v>0</v>
      </c>
    </row>
    <row r="37" spans="2:31" x14ac:dyDescent="0.2">
      <c r="B37" s="14" t="s">
        <v>15</v>
      </c>
      <c r="C37" s="1"/>
      <c r="D37" s="11" t="s">
        <v>67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1200000</v>
      </c>
      <c r="K37" s="40">
        <v>1200000</v>
      </c>
      <c r="L37" s="40">
        <v>1200000</v>
      </c>
      <c r="M37" s="40">
        <v>1200000</v>
      </c>
      <c r="N37" s="40">
        <v>1200000</v>
      </c>
      <c r="O37" s="40">
        <v>1200000</v>
      </c>
      <c r="P37" s="40">
        <v>1200000</v>
      </c>
      <c r="Q37" s="40">
        <v>1200000</v>
      </c>
      <c r="R37" s="40">
        <v>1200000</v>
      </c>
      <c r="S37" s="40">
        <v>1200000</v>
      </c>
      <c r="T37" s="40">
        <v>1200000</v>
      </c>
      <c r="U37" s="40">
        <v>1200000</v>
      </c>
      <c r="V37" s="40">
        <v>1200000</v>
      </c>
      <c r="W37" s="40">
        <v>1200000</v>
      </c>
      <c r="X37" s="40">
        <v>1200000</v>
      </c>
      <c r="Y37" s="40">
        <v>1200000</v>
      </c>
      <c r="Z37" s="40">
        <v>1200000</v>
      </c>
      <c r="AA37" s="40">
        <v>1200000</v>
      </c>
      <c r="AB37" s="40">
        <v>1200000</v>
      </c>
      <c r="AC37" s="40">
        <v>1200000</v>
      </c>
      <c r="AD37" s="40">
        <v>1200000</v>
      </c>
      <c r="AE37" s="40">
        <v>1200000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theme="4"/>
  </sheetPr>
  <dimension ref="A1:AJ138"/>
  <sheetViews>
    <sheetView workbookViewId="0"/>
  </sheetViews>
  <sheetFormatPr defaultRowHeight="15" x14ac:dyDescent="0.2"/>
  <cols>
    <col min="1" max="1" width="12.6640625" bestFit="1" customWidth="1"/>
    <col min="2" max="2" width="17" customWidth="1"/>
    <col min="3" max="3" width="36.6640625" style="26" customWidth="1"/>
    <col min="5" max="32" width="17.88671875" customWidth="1"/>
    <col min="34" max="34" width="18.88671875" bestFit="1" customWidth="1"/>
    <col min="35" max="35" width="15.77734375" bestFit="1" customWidth="1"/>
    <col min="36" max="36" width="13.88671875" bestFit="1" customWidth="1"/>
  </cols>
  <sheetData>
    <row r="1" spans="1:7" ht="18" x14ac:dyDescent="0.25">
      <c r="A1" s="2" t="s">
        <v>55</v>
      </c>
      <c r="B1" s="2" t="s">
        <v>98</v>
      </c>
    </row>
    <row r="2" spans="1:7" ht="15.75" x14ac:dyDescent="0.25">
      <c r="A2" t="s">
        <v>32</v>
      </c>
      <c r="E2" s="58"/>
      <c r="F2" s="57"/>
      <c r="G2" s="57"/>
    </row>
    <row r="3" spans="1:7" ht="15.75" x14ac:dyDescent="0.25">
      <c r="E3" s="59"/>
      <c r="F3" s="53"/>
      <c r="G3" s="53"/>
    </row>
    <row r="4" spans="1:7" ht="21" x14ac:dyDescent="0.35">
      <c r="B4" s="4" t="s">
        <v>203</v>
      </c>
      <c r="C4" s="4"/>
      <c r="D4" s="4"/>
      <c r="E4" s="4"/>
      <c r="F4" s="4"/>
      <c r="G4" s="4"/>
    </row>
    <row r="5" spans="1:7" ht="15.75" x14ac:dyDescent="0.25">
      <c r="E5" s="59"/>
      <c r="F5" s="53"/>
      <c r="G5" s="53"/>
    </row>
    <row r="6" spans="1:7" ht="15.75" x14ac:dyDescent="0.25">
      <c r="B6" s="41" t="s">
        <v>65</v>
      </c>
      <c r="C6" s="12"/>
      <c r="D6" s="12"/>
      <c r="E6" s="71"/>
      <c r="F6" s="71"/>
      <c r="G6" s="71"/>
    </row>
    <row r="7" spans="1:7" ht="15.75" x14ac:dyDescent="0.25">
      <c r="B7" s="5" t="s">
        <v>5</v>
      </c>
      <c r="C7" s="5"/>
      <c r="D7" s="5"/>
      <c r="E7" s="6" t="s">
        <v>7</v>
      </c>
      <c r="F7" s="13" t="s">
        <v>83</v>
      </c>
      <c r="G7" s="13" t="s">
        <v>28</v>
      </c>
    </row>
    <row r="8" spans="1:7" x14ac:dyDescent="0.2">
      <c r="B8" s="7" t="s">
        <v>42</v>
      </c>
      <c r="C8" s="7"/>
      <c r="D8" s="7"/>
      <c r="E8" s="11" t="s">
        <v>38</v>
      </c>
      <c r="F8" s="90">
        <v>5.5E-2</v>
      </c>
      <c r="G8" s="90">
        <v>5.5E-2</v>
      </c>
    </row>
    <row r="9" spans="1:7" x14ac:dyDescent="0.2">
      <c r="C9"/>
      <c r="E9" s="9"/>
      <c r="F9" s="53"/>
      <c r="G9" s="53"/>
    </row>
    <row r="10" spans="1:7" ht="15.75" x14ac:dyDescent="0.25">
      <c r="B10" s="5" t="s">
        <v>48</v>
      </c>
      <c r="C10" s="5"/>
      <c r="D10" s="5"/>
      <c r="E10" s="6" t="s">
        <v>7</v>
      </c>
      <c r="F10" s="13" t="s">
        <v>83</v>
      </c>
      <c r="G10" s="13" t="s">
        <v>28</v>
      </c>
    </row>
    <row r="11" spans="1:7" x14ac:dyDescent="0.2">
      <c r="B11" s="63" t="s">
        <v>185</v>
      </c>
      <c r="C11" s="1"/>
      <c r="D11" s="1"/>
      <c r="E11" s="11" t="s">
        <v>60</v>
      </c>
      <c r="F11" s="92">
        <v>1</v>
      </c>
      <c r="G11" s="92">
        <v>1</v>
      </c>
    </row>
    <row r="12" spans="1:7" x14ac:dyDescent="0.2">
      <c r="B12" s="63" t="s">
        <v>186</v>
      </c>
      <c r="C12" s="1"/>
      <c r="D12" s="1"/>
      <c r="E12" s="11" t="s">
        <v>60</v>
      </c>
      <c r="F12" s="92">
        <v>1</v>
      </c>
      <c r="G12" s="92">
        <v>1</v>
      </c>
    </row>
    <row r="13" spans="1:7" x14ac:dyDescent="0.2">
      <c r="B13" s="63" t="s">
        <v>110</v>
      </c>
      <c r="C13" s="1"/>
      <c r="D13" s="1"/>
      <c r="E13" s="11" t="s">
        <v>60</v>
      </c>
      <c r="F13" s="92">
        <v>1</v>
      </c>
      <c r="G13" s="92">
        <v>1</v>
      </c>
    </row>
    <row r="14" spans="1:7" x14ac:dyDescent="0.2">
      <c r="C14"/>
      <c r="E14" s="9"/>
      <c r="F14" s="53"/>
      <c r="G14" s="53"/>
    </row>
    <row r="15" spans="1:7" ht="15.75" x14ac:dyDescent="0.25">
      <c r="B15" s="5" t="s">
        <v>66</v>
      </c>
      <c r="C15" s="5"/>
      <c r="D15" s="5"/>
      <c r="E15" s="6" t="s">
        <v>7</v>
      </c>
      <c r="F15" s="13" t="s">
        <v>83</v>
      </c>
      <c r="G15" s="13" t="s">
        <v>28</v>
      </c>
    </row>
    <row r="16" spans="1:7" x14ac:dyDescent="0.2">
      <c r="B16" s="63" t="s">
        <v>59</v>
      </c>
      <c r="C16" s="1"/>
      <c r="D16" s="1"/>
      <c r="E16" s="11" t="s">
        <v>60</v>
      </c>
      <c r="F16" s="92">
        <v>1</v>
      </c>
      <c r="G16" s="92">
        <v>1</v>
      </c>
    </row>
    <row r="17" spans="2:32" x14ac:dyDescent="0.2">
      <c r="B17" s="63" t="s">
        <v>92</v>
      </c>
      <c r="C17" s="1"/>
      <c r="D17" s="1"/>
      <c r="E17" s="11" t="s">
        <v>60</v>
      </c>
      <c r="F17" s="92">
        <v>1</v>
      </c>
      <c r="G17" s="92">
        <v>1</v>
      </c>
    </row>
    <row r="18" spans="2:32" x14ac:dyDescent="0.2">
      <c r="B18" s="63" t="s">
        <v>93</v>
      </c>
      <c r="C18" s="1"/>
      <c r="D18" s="1"/>
      <c r="E18" s="11" t="s">
        <v>60</v>
      </c>
      <c r="F18" s="92">
        <v>1</v>
      </c>
      <c r="G18" s="92">
        <v>1</v>
      </c>
    </row>
    <row r="19" spans="2:32" x14ac:dyDescent="0.2">
      <c r="B19" s="63" t="s">
        <v>94</v>
      </c>
      <c r="C19" s="1"/>
      <c r="D19" s="1"/>
      <c r="E19" s="11" t="s">
        <v>60</v>
      </c>
      <c r="F19" s="92">
        <v>1</v>
      </c>
      <c r="G19" s="92">
        <v>1</v>
      </c>
    </row>
    <row r="20" spans="2:32" x14ac:dyDescent="0.2">
      <c r="B20" s="63" t="s">
        <v>95</v>
      </c>
      <c r="C20" s="1"/>
      <c r="D20" s="1"/>
      <c r="E20" s="11" t="s">
        <v>60</v>
      </c>
      <c r="F20" s="92">
        <v>1</v>
      </c>
      <c r="G20" s="92">
        <v>1</v>
      </c>
    </row>
    <row r="21" spans="2:32" ht="15.75" x14ac:dyDescent="0.25">
      <c r="E21" s="59"/>
      <c r="F21" s="53"/>
      <c r="G21" s="53"/>
    </row>
    <row r="22" spans="2:32" ht="15.75" x14ac:dyDescent="0.25">
      <c r="D22" s="9"/>
      <c r="E22" s="59"/>
      <c r="F22" s="53"/>
      <c r="G22" s="53"/>
    </row>
    <row r="23" spans="2:32" ht="21" x14ac:dyDescent="0.35">
      <c r="B23" s="4" t="s">
        <v>35</v>
      </c>
      <c r="C23" s="27"/>
      <c r="D23" s="42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</row>
    <row r="24" spans="2:32" x14ac:dyDescent="0.2">
      <c r="D24" s="9"/>
    </row>
    <row r="25" spans="2:32" ht="15.75" x14ac:dyDescent="0.25">
      <c r="B25" s="3" t="s">
        <v>25</v>
      </c>
      <c r="C25" s="25"/>
      <c r="D25" s="10"/>
      <c r="E25" s="10"/>
      <c r="F25" s="103">
        <v>1</v>
      </c>
      <c r="G25" s="103">
        <v>1</v>
      </c>
      <c r="H25" s="103">
        <v>1</v>
      </c>
      <c r="I25" s="103">
        <v>1</v>
      </c>
      <c r="J25" s="103">
        <v>1</v>
      </c>
      <c r="K25" s="103">
        <v>1</v>
      </c>
      <c r="L25" s="103">
        <v>1</v>
      </c>
      <c r="M25" s="103">
        <v>1</v>
      </c>
      <c r="N25" s="103">
        <v>1</v>
      </c>
      <c r="O25" s="103">
        <v>1</v>
      </c>
      <c r="P25" s="103">
        <v>1</v>
      </c>
      <c r="Q25" s="103">
        <v>1</v>
      </c>
      <c r="R25" s="103">
        <v>1</v>
      </c>
      <c r="S25" s="103">
        <v>1</v>
      </c>
      <c r="T25" s="103">
        <v>1</v>
      </c>
      <c r="U25" s="103">
        <v>1</v>
      </c>
      <c r="V25" s="103">
        <v>1</v>
      </c>
      <c r="W25" s="103">
        <v>1</v>
      </c>
      <c r="X25" s="103">
        <v>1</v>
      </c>
      <c r="Y25" s="103">
        <v>1</v>
      </c>
      <c r="Z25" s="103">
        <v>1</v>
      </c>
      <c r="AA25" s="103">
        <v>1</v>
      </c>
      <c r="AB25" s="103">
        <v>1</v>
      </c>
      <c r="AC25" s="103">
        <v>1</v>
      </c>
      <c r="AD25" s="103">
        <v>1</v>
      </c>
      <c r="AE25" s="103">
        <v>1</v>
      </c>
      <c r="AF25" s="103">
        <v>1</v>
      </c>
    </row>
    <row r="26" spans="2:32" ht="15.75" x14ac:dyDescent="0.25">
      <c r="B26" s="5" t="s">
        <v>13</v>
      </c>
      <c r="C26" s="8"/>
      <c r="D26" s="6" t="s">
        <v>18</v>
      </c>
      <c r="E26" s="6" t="s">
        <v>27</v>
      </c>
      <c r="F26" s="13">
        <v>2022</v>
      </c>
      <c r="G26" s="13">
        <v>2023</v>
      </c>
      <c r="H26" s="13">
        <v>2024</v>
      </c>
      <c r="I26" s="13">
        <v>2025</v>
      </c>
      <c r="J26" s="13">
        <v>2026</v>
      </c>
      <c r="K26" s="13">
        <v>2027</v>
      </c>
      <c r="L26" s="13">
        <v>2028</v>
      </c>
      <c r="M26" s="13">
        <v>2029</v>
      </c>
      <c r="N26" s="13">
        <v>2030</v>
      </c>
      <c r="O26" s="13">
        <v>2031</v>
      </c>
      <c r="P26" s="13">
        <v>2032</v>
      </c>
      <c r="Q26" s="13">
        <v>2033</v>
      </c>
      <c r="R26" s="13">
        <v>2034</v>
      </c>
      <c r="S26" s="13">
        <v>2035</v>
      </c>
      <c r="T26" s="13">
        <v>2036</v>
      </c>
      <c r="U26" s="13">
        <v>2037</v>
      </c>
      <c r="V26" s="13">
        <v>2038</v>
      </c>
      <c r="W26" s="13">
        <v>2039</v>
      </c>
      <c r="X26" s="13">
        <v>2040</v>
      </c>
      <c r="Y26" s="13">
        <v>2041</v>
      </c>
      <c r="Z26" s="13">
        <v>2042</v>
      </c>
      <c r="AA26" s="13">
        <v>2043</v>
      </c>
      <c r="AB26" s="13">
        <v>2044</v>
      </c>
      <c r="AC26" s="13">
        <v>2045</v>
      </c>
      <c r="AD26" s="13">
        <v>2046</v>
      </c>
      <c r="AE26" s="13">
        <v>2047</v>
      </c>
      <c r="AF26" s="13">
        <v>2048</v>
      </c>
    </row>
    <row r="27" spans="2:32" x14ac:dyDescent="0.2">
      <c r="B27" s="60" t="s">
        <v>14</v>
      </c>
      <c r="C27" s="24"/>
      <c r="D27" s="11" t="s">
        <v>24</v>
      </c>
      <c r="E27" s="23">
        <v>883744269.98258603</v>
      </c>
      <c r="F27" s="22">
        <v>-15286823.054772653</v>
      </c>
      <c r="G27" s="22">
        <v>-47353132.116797112</v>
      </c>
      <c r="H27" s="22">
        <v>-103556839.15510744</v>
      </c>
      <c r="I27" s="22">
        <v>173065800.51855832</v>
      </c>
      <c r="J27" s="22">
        <v>393172819.23654932</v>
      </c>
      <c r="K27" s="22">
        <v>-268676029.04842901</v>
      </c>
      <c r="L27" s="22">
        <v>-64025694.17324096</v>
      </c>
      <c r="M27" s="22">
        <v>-1191115176.2885492</v>
      </c>
      <c r="N27" s="22">
        <v>-501826242.3659569</v>
      </c>
      <c r="O27" s="22">
        <v>-171338587.12849632</v>
      </c>
      <c r="P27" s="22">
        <v>1412835925.7325635</v>
      </c>
      <c r="Q27" s="22">
        <v>-159191947.6623058</v>
      </c>
      <c r="R27" s="22">
        <v>-563642920.85490024</v>
      </c>
      <c r="S27" s="22">
        <v>213586773.50072473</v>
      </c>
      <c r="T27" s="22">
        <v>155058394.09958234</v>
      </c>
      <c r="U27" s="22">
        <v>-55043103.94870162</v>
      </c>
      <c r="V27" s="22">
        <v>-583280840.55100799</v>
      </c>
      <c r="W27" s="22">
        <v>716453633.65489483</v>
      </c>
      <c r="X27" s="22">
        <v>1087341092.9770257</v>
      </c>
      <c r="Y27" s="22">
        <v>685090215.24276054</v>
      </c>
      <c r="Z27" s="22">
        <v>-499229968.32761979</v>
      </c>
      <c r="AA27" s="22">
        <v>482852403.15874922</v>
      </c>
      <c r="AB27" s="22">
        <v>-211755648.04644859</v>
      </c>
      <c r="AC27" s="22">
        <v>383763243.55217016</v>
      </c>
      <c r="AD27" s="22">
        <v>320489793.85126096</v>
      </c>
      <c r="AE27" s="22">
        <v>219052171.23574591</v>
      </c>
      <c r="AF27" s="22">
        <v>2595574007.9571228</v>
      </c>
    </row>
    <row r="28" spans="2:32" x14ac:dyDescent="0.2">
      <c r="B28" s="60" t="s">
        <v>15</v>
      </c>
      <c r="C28" s="24"/>
      <c r="D28" s="11" t="s">
        <v>24</v>
      </c>
      <c r="E28" s="23">
        <v>788548953.76627839</v>
      </c>
      <c r="F28" s="22">
        <v>-15286823.054772653</v>
      </c>
      <c r="G28" s="22">
        <v>-47353132.116797112</v>
      </c>
      <c r="H28" s="22">
        <v>-1089914.4509907961</v>
      </c>
      <c r="I28" s="22">
        <v>93888881.596325159</v>
      </c>
      <c r="J28" s="22">
        <v>211904338.0501827</v>
      </c>
      <c r="K28" s="22">
        <v>-134944826.68738407</v>
      </c>
      <c r="L28" s="22">
        <v>-395766578.15240467</v>
      </c>
      <c r="M28" s="22">
        <v>-943288667.75549722</v>
      </c>
      <c r="N28" s="22">
        <v>-623330613.03087008</v>
      </c>
      <c r="O28" s="22">
        <v>-160194070.16527635</v>
      </c>
      <c r="P28" s="22">
        <v>1522496178.1379557</v>
      </c>
      <c r="Q28" s="22">
        <v>350084889.79020786</v>
      </c>
      <c r="R28" s="22">
        <v>-834083115.2792747</v>
      </c>
      <c r="S28" s="22">
        <v>141811983.74734166</v>
      </c>
      <c r="T28" s="22">
        <v>65548906.041139036</v>
      </c>
      <c r="U28" s="22">
        <v>-143627236.36447561</v>
      </c>
      <c r="V28" s="22">
        <v>-594370603.14993548</v>
      </c>
      <c r="W28" s="22">
        <v>736162456.03317118</v>
      </c>
      <c r="X28" s="22">
        <v>1125675056.5469842</v>
      </c>
      <c r="Y28" s="22">
        <v>625300165.51565516</v>
      </c>
      <c r="Z28" s="22">
        <v>-521308078.55629808</v>
      </c>
      <c r="AA28" s="22">
        <v>508537984.83071291</v>
      </c>
      <c r="AB28" s="22">
        <v>-230252822.25261009</v>
      </c>
      <c r="AC28" s="22">
        <v>306685864.69289911</v>
      </c>
      <c r="AD28" s="22">
        <v>110862120.33708487</v>
      </c>
      <c r="AE28" s="22">
        <v>212039907.20254624</v>
      </c>
      <c r="AF28" s="22">
        <v>2859826008.5063009</v>
      </c>
    </row>
    <row r="29" spans="2:32" collapsed="1" x14ac:dyDescent="0.2">
      <c r="D29" s="9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5"/>
      <c r="AF29" s="15"/>
    </row>
    <row r="30" spans="2:32" ht="15.75" x14ac:dyDescent="0.25">
      <c r="B30" s="3" t="s">
        <v>47</v>
      </c>
      <c r="C30" s="25"/>
      <c r="D30" s="10"/>
      <c r="E30" s="10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</row>
    <row r="31" spans="2:32" ht="15.75" x14ac:dyDescent="0.25">
      <c r="B31" s="5" t="s">
        <v>13</v>
      </c>
      <c r="C31" s="8"/>
      <c r="D31" s="6" t="s">
        <v>18</v>
      </c>
      <c r="E31" s="6" t="s">
        <v>26</v>
      </c>
      <c r="F31" s="13">
        <v>2022</v>
      </c>
      <c r="G31" s="13">
        <v>2023</v>
      </c>
      <c r="H31" s="13">
        <v>2024</v>
      </c>
      <c r="I31" s="13">
        <v>2025</v>
      </c>
      <c r="J31" s="13">
        <v>2026</v>
      </c>
      <c r="K31" s="13">
        <v>2027</v>
      </c>
      <c r="L31" s="13">
        <v>2028</v>
      </c>
      <c r="M31" s="13">
        <v>2029</v>
      </c>
      <c r="N31" s="13">
        <v>2030</v>
      </c>
      <c r="O31" s="13">
        <v>2031</v>
      </c>
      <c r="P31" s="13">
        <v>2032</v>
      </c>
      <c r="Q31" s="13">
        <v>2033</v>
      </c>
      <c r="R31" s="13">
        <v>2034</v>
      </c>
      <c r="S31" s="13">
        <v>2035</v>
      </c>
      <c r="T31" s="13">
        <v>2036</v>
      </c>
      <c r="U31" s="13">
        <v>2037</v>
      </c>
      <c r="V31" s="13">
        <v>2038</v>
      </c>
      <c r="W31" s="13">
        <v>2039</v>
      </c>
      <c r="X31" s="13">
        <v>2040</v>
      </c>
      <c r="Y31" s="13">
        <v>2041</v>
      </c>
      <c r="Z31" s="13">
        <v>2042</v>
      </c>
      <c r="AA31" s="13">
        <v>2043</v>
      </c>
      <c r="AB31" s="13">
        <v>2044</v>
      </c>
      <c r="AC31" s="13">
        <v>2045</v>
      </c>
      <c r="AD31" s="13">
        <v>2046</v>
      </c>
      <c r="AE31" s="13">
        <v>2047</v>
      </c>
      <c r="AF31" s="13">
        <v>2048</v>
      </c>
    </row>
    <row r="32" spans="2:32" x14ac:dyDescent="0.2">
      <c r="B32" s="60" t="s">
        <v>14</v>
      </c>
      <c r="C32" s="24"/>
      <c r="D32" s="11" t="s">
        <v>24</v>
      </c>
      <c r="E32" s="23">
        <v>2795363744.9180822</v>
      </c>
      <c r="F32" s="22">
        <v>0</v>
      </c>
      <c r="G32" s="22">
        <v>0</v>
      </c>
      <c r="H32" s="22">
        <v>115486654.65621938</v>
      </c>
      <c r="I32" s="22">
        <v>268055333.70784199</v>
      </c>
      <c r="J32" s="22">
        <v>538037787.1239624</v>
      </c>
      <c r="K32" s="22">
        <v>-242124181.19021872</v>
      </c>
      <c r="L32" s="22">
        <v>447681665.9428106</v>
      </c>
      <c r="M32" s="22">
        <v>273061639.34309208</v>
      </c>
      <c r="N32" s="22">
        <v>195296167.47602221</v>
      </c>
      <c r="O32" s="22">
        <v>-136203970.56468529</v>
      </c>
      <c r="P32" s="22">
        <v>1443214779.8871665</v>
      </c>
      <c r="Q32" s="22">
        <v>-128813093.50770269</v>
      </c>
      <c r="R32" s="22">
        <v>-533264066.70029718</v>
      </c>
      <c r="S32" s="22">
        <v>243965627.65532786</v>
      </c>
      <c r="T32" s="22">
        <v>185437248.25418544</v>
      </c>
      <c r="U32" s="22">
        <v>-24664249.794098496</v>
      </c>
      <c r="V32" s="22">
        <v>-552901986.39640486</v>
      </c>
      <c r="W32" s="22">
        <v>746832487.80949783</v>
      </c>
      <c r="X32" s="22">
        <v>1117719947.131629</v>
      </c>
      <c r="Y32" s="22">
        <v>715469069.39736366</v>
      </c>
      <c r="Z32" s="22">
        <v>-468851114.17301667</v>
      </c>
      <c r="AA32" s="22">
        <v>513231257.31335229</v>
      </c>
      <c r="AB32" s="22">
        <v>-181376793.89184552</v>
      </c>
      <c r="AC32" s="22">
        <v>414142097.70677328</v>
      </c>
      <c r="AD32" s="22">
        <v>350868648.00586408</v>
      </c>
      <c r="AE32" s="22">
        <v>249431025.39034903</v>
      </c>
      <c r="AF32" s="22">
        <v>550828184.68001366</v>
      </c>
    </row>
    <row r="33" spans="2:36" x14ac:dyDescent="0.2">
      <c r="B33" s="60" t="s">
        <v>15</v>
      </c>
      <c r="C33" s="24"/>
      <c r="D33" s="11" t="s">
        <v>24</v>
      </c>
      <c r="E33" s="23">
        <v>3002313820.2425532</v>
      </c>
      <c r="F33" s="22">
        <v>0</v>
      </c>
      <c r="G33" s="22">
        <v>0</v>
      </c>
      <c r="H33" s="22">
        <v>217953579.36033601</v>
      </c>
      <c r="I33" s="22">
        <v>275903414.78560883</v>
      </c>
      <c r="J33" s="22">
        <v>617844305.93759573</v>
      </c>
      <c r="K33" s="22">
        <v>-105892978.82917376</v>
      </c>
      <c r="L33" s="22">
        <v>118440781.96364686</v>
      </c>
      <c r="M33" s="22">
        <v>523388147.87614375</v>
      </c>
      <c r="N33" s="22">
        <v>76291796.811109006</v>
      </c>
      <c r="O33" s="22">
        <v>-122559453.6014653</v>
      </c>
      <c r="P33" s="22">
        <v>1555375032.2925587</v>
      </c>
      <c r="Q33" s="22">
        <v>382963743.94481099</v>
      </c>
      <c r="R33" s="22">
        <v>-801204261.12467158</v>
      </c>
      <c r="S33" s="22">
        <v>174690837.90194479</v>
      </c>
      <c r="T33" s="22">
        <v>98427760.19574216</v>
      </c>
      <c r="U33" s="22">
        <v>-110748382.20987248</v>
      </c>
      <c r="V33" s="22">
        <v>-561491748.99533236</v>
      </c>
      <c r="W33" s="22">
        <v>769041310.18777418</v>
      </c>
      <c r="X33" s="22">
        <v>1158553910.7015872</v>
      </c>
      <c r="Y33" s="22">
        <v>658179019.67025828</v>
      </c>
      <c r="Z33" s="22">
        <v>-488429224.40169495</v>
      </c>
      <c r="AA33" s="22">
        <v>541416838.98531604</v>
      </c>
      <c r="AB33" s="22">
        <v>-197373968.09800696</v>
      </c>
      <c r="AC33" s="22">
        <v>407064718.84750223</v>
      </c>
      <c r="AD33" s="22">
        <v>346240974.49168801</v>
      </c>
      <c r="AE33" s="22">
        <v>244918761.35714936</v>
      </c>
      <c r="AF33" s="22">
        <v>547185192.92919159</v>
      </c>
    </row>
    <row r="34" spans="2:36" collapsed="1" x14ac:dyDescent="0.2">
      <c r="D34" s="9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</row>
    <row r="35" spans="2:36" ht="15.75" x14ac:dyDescent="0.25">
      <c r="B35" s="3" t="s">
        <v>45</v>
      </c>
      <c r="C35" s="25"/>
      <c r="D35" s="10"/>
      <c r="E35" s="10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</row>
    <row r="36" spans="2:36" ht="15.75" x14ac:dyDescent="0.25">
      <c r="B36" s="5" t="s">
        <v>13</v>
      </c>
      <c r="C36" s="8"/>
      <c r="D36" s="6" t="s">
        <v>18</v>
      </c>
      <c r="E36" s="6" t="s">
        <v>26</v>
      </c>
      <c r="F36" s="13">
        <v>2022</v>
      </c>
      <c r="G36" s="13">
        <v>2023</v>
      </c>
      <c r="H36" s="13">
        <v>2024</v>
      </c>
      <c r="I36" s="13">
        <v>2025</v>
      </c>
      <c r="J36" s="13">
        <v>2026</v>
      </c>
      <c r="K36" s="13">
        <v>2027</v>
      </c>
      <c r="L36" s="13">
        <v>2028</v>
      </c>
      <c r="M36" s="13">
        <v>2029</v>
      </c>
      <c r="N36" s="13">
        <v>2030</v>
      </c>
      <c r="O36" s="13">
        <v>2031</v>
      </c>
      <c r="P36" s="13">
        <v>2032</v>
      </c>
      <c r="Q36" s="13">
        <v>2033</v>
      </c>
      <c r="R36" s="13">
        <v>2034</v>
      </c>
      <c r="S36" s="13">
        <v>2035</v>
      </c>
      <c r="T36" s="13">
        <v>2036</v>
      </c>
      <c r="U36" s="13">
        <v>2037</v>
      </c>
      <c r="V36" s="13">
        <v>2038</v>
      </c>
      <c r="W36" s="13">
        <v>2039</v>
      </c>
      <c r="X36" s="13">
        <v>2040</v>
      </c>
      <c r="Y36" s="13">
        <v>2041</v>
      </c>
      <c r="Z36" s="13">
        <v>2042</v>
      </c>
      <c r="AA36" s="13">
        <v>2043</v>
      </c>
      <c r="AB36" s="13">
        <v>2044</v>
      </c>
      <c r="AC36" s="13">
        <v>2045</v>
      </c>
      <c r="AD36" s="13">
        <v>2046</v>
      </c>
      <c r="AE36" s="13">
        <v>2047</v>
      </c>
      <c r="AF36" s="13">
        <v>2048</v>
      </c>
    </row>
    <row r="37" spans="2:36" x14ac:dyDescent="0.2">
      <c r="B37" s="60" t="s">
        <v>14</v>
      </c>
      <c r="C37" s="24"/>
      <c r="D37" s="11" t="s">
        <v>24</v>
      </c>
      <c r="E37" s="23">
        <v>-1911619474.9354954</v>
      </c>
      <c r="F37" s="22">
        <v>-15286823.054772653</v>
      </c>
      <c r="G37" s="22">
        <v>-47353132.116797112</v>
      </c>
      <c r="H37" s="22">
        <v>-219043493.8113268</v>
      </c>
      <c r="I37" s="22">
        <v>-94989533.189283669</v>
      </c>
      <c r="J37" s="22">
        <v>-144864967.88741305</v>
      </c>
      <c r="K37" s="22">
        <v>-26551847.858210303</v>
      </c>
      <c r="L37" s="22">
        <v>-511707360.11605155</v>
      </c>
      <c r="M37" s="22">
        <v>-1464176815.6316411</v>
      </c>
      <c r="N37" s="22">
        <v>-697122409.84197903</v>
      </c>
      <c r="O37" s="22">
        <v>-35134616.563811049</v>
      </c>
      <c r="P37" s="22">
        <v>-30378854.154603109</v>
      </c>
      <c r="Q37" s="22">
        <v>-30378854.154603109</v>
      </c>
      <c r="R37" s="22">
        <v>-30378854.154603109</v>
      </c>
      <c r="S37" s="22">
        <v>-30378854.154603109</v>
      </c>
      <c r="T37" s="22">
        <v>-30378854.154603109</v>
      </c>
      <c r="U37" s="22">
        <v>-30378854.154603109</v>
      </c>
      <c r="V37" s="22">
        <v>-30378854.154603109</v>
      </c>
      <c r="W37" s="22">
        <v>-30378854.154603109</v>
      </c>
      <c r="X37" s="22">
        <v>-30378854.154603109</v>
      </c>
      <c r="Y37" s="22">
        <v>-30378854.154603109</v>
      </c>
      <c r="Z37" s="22">
        <v>-30378854.154603109</v>
      </c>
      <c r="AA37" s="22">
        <v>-30378854.154603109</v>
      </c>
      <c r="AB37" s="22">
        <v>-30378854.154603109</v>
      </c>
      <c r="AC37" s="22">
        <v>-30378854.154603109</v>
      </c>
      <c r="AD37" s="22">
        <v>-30378854.154603109</v>
      </c>
      <c r="AE37" s="22">
        <v>-30378854.154603109</v>
      </c>
      <c r="AF37" s="22">
        <v>2044745823.2771089</v>
      </c>
    </row>
    <row r="38" spans="2:36" x14ac:dyDescent="0.2">
      <c r="B38" s="60" t="s">
        <v>15</v>
      </c>
      <c r="C38" s="24"/>
      <c r="D38" s="11" t="s">
        <v>24</v>
      </c>
      <c r="E38" s="23">
        <v>-2213764866.476274</v>
      </c>
      <c r="F38" s="22">
        <v>-15286823.054772653</v>
      </c>
      <c r="G38" s="22">
        <v>-47353132.116797112</v>
      </c>
      <c r="H38" s="22">
        <v>-219043493.8113268</v>
      </c>
      <c r="I38" s="22">
        <v>-182014533.18928367</v>
      </c>
      <c r="J38" s="22">
        <v>-405939967.88741302</v>
      </c>
      <c r="K38" s="22">
        <v>-29051847.858210303</v>
      </c>
      <c r="L38" s="22">
        <v>-514207360.11605155</v>
      </c>
      <c r="M38" s="22">
        <v>-1466676815.6316411</v>
      </c>
      <c r="N38" s="22">
        <v>-699622409.84197903</v>
      </c>
      <c r="O38" s="22">
        <v>-37634616.563811049</v>
      </c>
      <c r="P38" s="22">
        <v>-32878854.154603109</v>
      </c>
      <c r="Q38" s="22">
        <v>-32878854.154603109</v>
      </c>
      <c r="R38" s="22">
        <v>-32878854.154603109</v>
      </c>
      <c r="S38" s="22">
        <v>-32878854.154603109</v>
      </c>
      <c r="T38" s="22">
        <v>-32878854.154603109</v>
      </c>
      <c r="U38" s="22">
        <v>-32878854.154603109</v>
      </c>
      <c r="V38" s="22">
        <v>-32878854.154603109</v>
      </c>
      <c r="W38" s="22">
        <v>-32878854.154603109</v>
      </c>
      <c r="X38" s="22">
        <v>-32878854.154603109</v>
      </c>
      <c r="Y38" s="22">
        <v>-32878854.154603109</v>
      </c>
      <c r="Z38" s="22">
        <v>-32878854.154603109</v>
      </c>
      <c r="AA38" s="22">
        <v>-32878854.154603109</v>
      </c>
      <c r="AB38" s="22">
        <v>-32878854.154603109</v>
      </c>
      <c r="AC38" s="22">
        <v>-100378854.15460311</v>
      </c>
      <c r="AD38" s="22">
        <v>-235378854.15460312</v>
      </c>
      <c r="AE38" s="22">
        <v>-32878854.154603109</v>
      </c>
      <c r="AF38" s="22">
        <v>2312640815.5771089</v>
      </c>
    </row>
    <row r="39" spans="2:36" x14ac:dyDescent="0.2">
      <c r="D39" s="9"/>
      <c r="E39" s="9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9"/>
    </row>
    <row r="40" spans="2:36" x14ac:dyDescent="0.2">
      <c r="D40" s="9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</row>
    <row r="41" spans="2:36" ht="21" x14ac:dyDescent="0.35">
      <c r="B41" s="4" t="s">
        <v>34</v>
      </c>
      <c r="C41" s="27"/>
      <c r="D41" s="42"/>
      <c r="E41" s="4"/>
      <c r="F41" s="107">
        <v>1</v>
      </c>
      <c r="G41" s="107">
        <v>1</v>
      </c>
      <c r="H41" s="107">
        <v>1</v>
      </c>
      <c r="I41" s="107">
        <v>1</v>
      </c>
      <c r="J41" s="107">
        <v>1</v>
      </c>
      <c r="K41" s="107">
        <v>1</v>
      </c>
      <c r="L41" s="107">
        <v>1</v>
      </c>
      <c r="M41" s="107">
        <v>1</v>
      </c>
      <c r="N41" s="107">
        <v>1</v>
      </c>
      <c r="O41" s="107">
        <v>1</v>
      </c>
      <c r="P41" s="107">
        <v>1</v>
      </c>
      <c r="Q41" s="107">
        <v>1</v>
      </c>
      <c r="R41" s="107">
        <v>1</v>
      </c>
      <c r="S41" s="107">
        <v>1</v>
      </c>
      <c r="T41" s="107">
        <v>1</v>
      </c>
      <c r="U41" s="107">
        <v>1</v>
      </c>
      <c r="V41" s="107">
        <v>1</v>
      </c>
      <c r="W41" s="107">
        <v>1</v>
      </c>
      <c r="X41" s="107">
        <v>1</v>
      </c>
      <c r="Y41" s="107">
        <v>1</v>
      </c>
      <c r="Z41" s="107">
        <v>1</v>
      </c>
      <c r="AA41" s="107">
        <v>1</v>
      </c>
      <c r="AB41" s="107">
        <v>1</v>
      </c>
      <c r="AC41" s="107">
        <v>1</v>
      </c>
      <c r="AD41" s="107">
        <v>1</v>
      </c>
      <c r="AE41" s="104">
        <v>1</v>
      </c>
      <c r="AF41" s="104">
        <v>1</v>
      </c>
      <c r="AG41" s="4"/>
      <c r="AH41" s="4"/>
      <c r="AI41" s="4"/>
      <c r="AJ41" s="4"/>
    </row>
    <row r="42" spans="2:36" x14ac:dyDescent="0.2">
      <c r="D42" s="9"/>
      <c r="E42" s="132"/>
      <c r="F42" s="114"/>
      <c r="G42" s="114"/>
      <c r="H42" s="108"/>
      <c r="I42" s="108"/>
      <c r="J42" s="108"/>
      <c r="K42" s="108"/>
      <c r="L42" s="108"/>
      <c r="M42" s="108"/>
      <c r="N42" s="114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H42" s="53"/>
      <c r="AI42" s="53"/>
    </row>
    <row r="43" spans="2:36" ht="15.75" x14ac:dyDescent="0.25">
      <c r="B43" s="3" t="s">
        <v>31</v>
      </c>
      <c r="C43" s="25" t="s">
        <v>118</v>
      </c>
      <c r="D43" s="10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H43" s="3"/>
      <c r="AI43" s="3"/>
      <c r="AJ43" s="3"/>
    </row>
    <row r="44" spans="2:36" ht="15.75" x14ac:dyDescent="0.25">
      <c r="B44" s="5" t="s">
        <v>13</v>
      </c>
      <c r="C44" s="8" t="s">
        <v>37</v>
      </c>
      <c r="D44" s="6" t="s">
        <v>18</v>
      </c>
      <c r="E44" s="13" t="s">
        <v>26</v>
      </c>
      <c r="F44" s="5">
        <v>2022</v>
      </c>
      <c r="G44" s="5">
        <v>2023</v>
      </c>
      <c r="H44" s="5">
        <v>2024</v>
      </c>
      <c r="I44" s="5">
        <v>2025</v>
      </c>
      <c r="J44" s="5">
        <v>2026</v>
      </c>
      <c r="K44" s="5">
        <v>2027</v>
      </c>
      <c r="L44" s="5">
        <v>2028</v>
      </c>
      <c r="M44" s="5">
        <v>2029</v>
      </c>
      <c r="N44" s="5">
        <v>2030</v>
      </c>
      <c r="O44" s="5">
        <v>2031</v>
      </c>
      <c r="P44" s="5">
        <v>2032</v>
      </c>
      <c r="Q44" s="5">
        <v>2033</v>
      </c>
      <c r="R44" s="5">
        <v>2034</v>
      </c>
      <c r="S44" s="5">
        <v>2035</v>
      </c>
      <c r="T44" s="5">
        <v>2036</v>
      </c>
      <c r="U44" s="5">
        <v>2037</v>
      </c>
      <c r="V44" s="5">
        <v>2038</v>
      </c>
      <c r="W44" s="5">
        <v>2039</v>
      </c>
      <c r="X44" s="5">
        <v>2040</v>
      </c>
      <c r="Y44" s="5">
        <v>2041</v>
      </c>
      <c r="Z44" s="5">
        <v>2042</v>
      </c>
      <c r="AA44" s="5">
        <v>2043</v>
      </c>
      <c r="AB44" s="5">
        <v>2044</v>
      </c>
      <c r="AC44" s="5">
        <v>2045</v>
      </c>
      <c r="AD44" s="5">
        <v>2046</v>
      </c>
      <c r="AE44" s="5">
        <v>2047</v>
      </c>
      <c r="AF44" s="5">
        <v>2048</v>
      </c>
      <c r="AH44" s="5" t="s">
        <v>68</v>
      </c>
      <c r="AI44" s="5" t="s">
        <v>69</v>
      </c>
      <c r="AJ44" s="5" t="s">
        <v>30</v>
      </c>
    </row>
    <row r="45" spans="2:36" x14ac:dyDescent="0.2">
      <c r="B45" s="14" t="s">
        <v>14</v>
      </c>
      <c r="C45" s="14" t="s">
        <v>104</v>
      </c>
      <c r="D45" s="11" t="s">
        <v>24</v>
      </c>
      <c r="E45" s="19">
        <v>-181989753.42784396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7">
        <v>-2001563.1450595085</v>
      </c>
      <c r="L45" s="17">
        <v>-60117611.050356291</v>
      </c>
      <c r="M45" s="17">
        <v>-202730822.82942283</v>
      </c>
      <c r="N45" s="17">
        <v>-85313529.107796714</v>
      </c>
      <c r="O45" s="17">
        <v>-4127767.8955166186</v>
      </c>
      <c r="P45" s="115">
        <v>0</v>
      </c>
      <c r="Q45" s="17">
        <v>0</v>
      </c>
      <c r="R45" s="17">
        <v>0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7"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17">
        <v>0</v>
      </c>
      <c r="AF45" s="17">
        <v>203717494.06618738</v>
      </c>
      <c r="AH45" s="91">
        <v>8857282.3507038001</v>
      </c>
      <c r="AI45" s="91">
        <v>17</v>
      </c>
      <c r="AJ45" s="91">
        <v>203717494.06618738</v>
      </c>
    </row>
    <row r="46" spans="2:36" x14ac:dyDescent="0.2">
      <c r="B46" s="24" t="s">
        <v>14</v>
      </c>
      <c r="C46" s="24" t="s">
        <v>105</v>
      </c>
      <c r="D46" s="11" t="s">
        <v>24</v>
      </c>
      <c r="E46" s="19">
        <v>-370659349.36688781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7">
        <v>-5085059.2851834437</v>
      </c>
      <c r="L46" s="17">
        <v>-152731437.44139647</v>
      </c>
      <c r="M46" s="17">
        <v>-380480245.69737881</v>
      </c>
      <c r="N46" s="17">
        <v>-201790961.52004275</v>
      </c>
      <c r="O46" s="17">
        <v>-10486776.0559984</v>
      </c>
      <c r="P46" s="115">
        <v>0</v>
      </c>
      <c r="Q46" s="17">
        <v>0</v>
      </c>
      <c r="R46" s="17">
        <v>0</v>
      </c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17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v>0</v>
      </c>
      <c r="AF46" s="17">
        <v>495379156.80000001</v>
      </c>
      <c r="AH46" s="91">
        <v>15011489.6</v>
      </c>
      <c r="AI46" s="91">
        <v>17</v>
      </c>
      <c r="AJ46" s="91">
        <v>495379156.80000001</v>
      </c>
    </row>
    <row r="47" spans="2:36" x14ac:dyDescent="0.2">
      <c r="B47" s="24" t="s">
        <v>14</v>
      </c>
      <c r="C47" s="24" t="s">
        <v>195</v>
      </c>
      <c r="D47" s="11" t="s">
        <v>24</v>
      </c>
      <c r="E47" s="19">
        <v>-125539012.31137049</v>
      </c>
      <c r="F47" s="17">
        <v>0</v>
      </c>
      <c r="G47" s="17">
        <v>0</v>
      </c>
      <c r="H47" s="17">
        <v>-163349999.99999997</v>
      </c>
      <c r="I47" s="17">
        <v>-18150000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15">
        <v>0</v>
      </c>
      <c r="Q47" s="17">
        <v>0</v>
      </c>
      <c r="R47" s="17">
        <v>0</v>
      </c>
      <c r="S47" s="17">
        <v>0</v>
      </c>
      <c r="T47" s="17">
        <v>0</v>
      </c>
      <c r="U47" s="17">
        <v>0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7">
        <v>0</v>
      </c>
      <c r="AF47" s="17">
        <v>119789999.99999997</v>
      </c>
      <c r="AH47" s="91">
        <v>3629999.9999999995</v>
      </c>
      <c r="AI47" s="91">
        <v>17</v>
      </c>
      <c r="AJ47" s="91">
        <v>119789999.99999997</v>
      </c>
    </row>
    <row r="48" spans="2:36" x14ac:dyDescent="0.2">
      <c r="B48" s="24" t="s">
        <v>14</v>
      </c>
      <c r="C48" s="24" t="s">
        <v>131</v>
      </c>
      <c r="D48" s="11" t="s">
        <v>24</v>
      </c>
      <c r="E48" s="19">
        <v>-94051552.159092486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-1034399.5581702887</v>
      </c>
      <c r="L48" s="17">
        <v>-31068532.84256139</v>
      </c>
      <c r="M48" s="17">
        <v>-104770451.07463713</v>
      </c>
      <c r="N48" s="17">
        <v>-44089679.125476338</v>
      </c>
      <c r="O48" s="17">
        <v>-2133213.3826959268</v>
      </c>
      <c r="P48" s="115">
        <v>0</v>
      </c>
      <c r="Q48" s="17">
        <v>0</v>
      </c>
      <c r="R48" s="17">
        <v>0</v>
      </c>
      <c r="S48" s="17">
        <v>0</v>
      </c>
      <c r="T48" s="17">
        <v>0</v>
      </c>
      <c r="U48" s="17">
        <v>0</v>
      </c>
      <c r="V48" s="17">
        <v>0</v>
      </c>
      <c r="W48" s="17">
        <v>0</v>
      </c>
      <c r="X48" s="17">
        <v>0</v>
      </c>
      <c r="Y48" s="17"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7">
        <v>0</v>
      </c>
      <c r="AF48" s="17">
        <v>105280358.6905361</v>
      </c>
      <c r="AH48" s="91">
        <v>4577406.8995885262</v>
      </c>
      <c r="AI48" s="91">
        <v>17</v>
      </c>
      <c r="AJ48" s="91">
        <v>105280358.6905361</v>
      </c>
    </row>
    <row r="49" spans="2:36" x14ac:dyDescent="0.2">
      <c r="B49" s="24" t="s">
        <v>14</v>
      </c>
      <c r="C49" s="24" t="s">
        <v>106</v>
      </c>
      <c r="D49" s="11" t="s">
        <v>24</v>
      </c>
      <c r="E49" s="19">
        <v>-36275428.240253501</v>
      </c>
      <c r="F49" s="17">
        <v>0</v>
      </c>
      <c r="G49" s="17">
        <v>0</v>
      </c>
      <c r="H49" s="17">
        <v>0</v>
      </c>
      <c r="I49" s="17">
        <v>-35908505.957529098</v>
      </c>
      <c r="J49" s="17">
        <v>-29742769.296805304</v>
      </c>
      <c r="K49" s="17">
        <v>0</v>
      </c>
      <c r="L49" s="17">
        <v>0</v>
      </c>
      <c r="M49" s="17">
        <v>0</v>
      </c>
      <c r="N49" s="17">
        <v>0</v>
      </c>
      <c r="O49" s="17">
        <v>0</v>
      </c>
      <c r="P49" s="115">
        <v>0</v>
      </c>
      <c r="Q49" s="17">
        <v>0</v>
      </c>
      <c r="R49" s="17">
        <v>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7"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17">
        <v>0</v>
      </c>
      <c r="AF49" s="17">
        <v>65651264.093617611</v>
      </c>
      <c r="AH49" s="91">
        <v>0.65651275254334407</v>
      </c>
      <c r="AI49" s="91">
        <v>17</v>
      </c>
      <c r="AJ49" s="91">
        <v>65651264.093617611</v>
      </c>
    </row>
    <row r="50" spans="2:36" x14ac:dyDescent="0.2">
      <c r="B50" s="24" t="s">
        <v>14</v>
      </c>
      <c r="C50" s="24" t="s">
        <v>107</v>
      </c>
      <c r="D50" s="11" t="s">
        <v>24</v>
      </c>
      <c r="E50" s="19">
        <v>-40528139.068708532</v>
      </c>
      <c r="F50" s="17">
        <v>0</v>
      </c>
      <c r="G50" s="17">
        <v>0</v>
      </c>
      <c r="H50" s="17">
        <v>0</v>
      </c>
      <c r="I50" s="17">
        <v>0</v>
      </c>
      <c r="J50" s="17">
        <v>-66479309.356641352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15">
        <v>0</v>
      </c>
      <c r="Q50" s="17">
        <v>0</v>
      </c>
      <c r="R50" s="17">
        <v>0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17">
        <v>0</v>
      </c>
      <c r="Y50" s="17"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17">
        <v>0</v>
      </c>
      <c r="AF50" s="17">
        <v>43876344.175383292</v>
      </c>
      <c r="AH50" s="91">
        <v>1329586.187132827</v>
      </c>
      <c r="AI50" s="91">
        <v>17</v>
      </c>
      <c r="AJ50" s="91">
        <v>43876344.175383292</v>
      </c>
    </row>
    <row r="51" spans="2:36" x14ac:dyDescent="0.2">
      <c r="B51" s="24" t="s">
        <v>14</v>
      </c>
      <c r="C51" s="24" t="s">
        <v>114</v>
      </c>
      <c r="D51" s="11" t="s">
        <v>24</v>
      </c>
      <c r="E51" s="19">
        <v>-35349202.01358223</v>
      </c>
      <c r="F51" s="17">
        <v>-5498581.9661268704</v>
      </c>
      <c r="G51" s="17">
        <v>-17032648.141744062</v>
      </c>
      <c r="H51" s="17">
        <v>-20032628.074801419</v>
      </c>
      <c r="I51" s="17">
        <v>-3797808.5126210786</v>
      </c>
      <c r="J51" s="17">
        <v>-3145698.7533241455</v>
      </c>
      <c r="K51" s="17">
        <v>0</v>
      </c>
      <c r="L51" s="17">
        <v>0</v>
      </c>
      <c r="M51" s="17">
        <v>0</v>
      </c>
      <c r="N51" s="17">
        <v>0</v>
      </c>
      <c r="O51" s="17">
        <v>0</v>
      </c>
      <c r="P51" s="115">
        <v>0</v>
      </c>
      <c r="Q51" s="17">
        <v>0</v>
      </c>
      <c r="R51" s="17">
        <v>0</v>
      </c>
      <c r="S51" s="17">
        <v>0</v>
      </c>
      <c r="T51" s="17">
        <v>0</v>
      </c>
      <c r="U51" s="17">
        <v>0</v>
      </c>
      <c r="V51" s="17">
        <v>0</v>
      </c>
      <c r="W51" s="17">
        <v>0</v>
      </c>
      <c r="X51" s="17"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17">
        <v>0</v>
      </c>
      <c r="AF51" s="17">
        <v>32674861.196087595</v>
      </c>
      <c r="AH51" s="91">
        <v>990147.30897235137</v>
      </c>
      <c r="AI51" s="91">
        <v>17</v>
      </c>
      <c r="AJ51" s="91">
        <v>32674861.196087595</v>
      </c>
    </row>
    <row r="52" spans="2:36" x14ac:dyDescent="0.2">
      <c r="B52" s="24" t="s">
        <v>14</v>
      </c>
      <c r="C52" s="24" t="s">
        <v>100</v>
      </c>
      <c r="D52" s="11" t="s">
        <v>24</v>
      </c>
      <c r="E52" s="19">
        <v>-329262488.71271962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7">
        <v>-3621300.9251603317</v>
      </c>
      <c r="L52" s="17">
        <v>-108766970.98087886</v>
      </c>
      <c r="M52" s="17">
        <v>-366787986.72068739</v>
      </c>
      <c r="N52" s="17">
        <v>-154352343.39188027</v>
      </c>
      <c r="O52" s="17">
        <v>-7468107.9813932274</v>
      </c>
      <c r="P52" s="115">
        <v>0</v>
      </c>
      <c r="Q52" s="17">
        <v>0</v>
      </c>
      <c r="R52" s="17">
        <v>0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0</v>
      </c>
      <c r="Y52" s="17"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0</v>
      </c>
      <c r="AF52" s="17">
        <v>368573108.25000006</v>
      </c>
      <c r="AH52" s="91">
        <v>16024917.750000004</v>
      </c>
      <c r="AI52" s="91">
        <v>17</v>
      </c>
      <c r="AJ52" s="91">
        <v>368573108.25000006</v>
      </c>
    </row>
    <row r="53" spans="2:36" x14ac:dyDescent="0.2">
      <c r="B53" s="24" t="s">
        <v>14</v>
      </c>
      <c r="C53" s="24" t="s">
        <v>101</v>
      </c>
      <c r="D53" s="11" t="s">
        <v>24</v>
      </c>
      <c r="E53" s="19">
        <v>-349419407.00394726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7">
        <v>-4793669.4515965814</v>
      </c>
      <c r="L53" s="17">
        <v>-143979447.41657901</v>
      </c>
      <c r="M53" s="17">
        <v>-358677535.19606984</v>
      </c>
      <c r="N53" s="17">
        <v>-190227707.01325932</v>
      </c>
      <c r="O53" s="17">
        <v>-9885850.9224952906</v>
      </c>
      <c r="P53" s="115">
        <v>0</v>
      </c>
      <c r="Q53" s="17">
        <v>0</v>
      </c>
      <c r="R53" s="17">
        <v>0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7">
        <v>0</v>
      </c>
      <c r="Y53" s="17"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17">
        <v>0</v>
      </c>
      <c r="AF53" s="17">
        <v>466992378.60000002</v>
      </c>
      <c r="AH53" s="91">
        <v>14151284.199999999</v>
      </c>
      <c r="AI53" s="91">
        <v>17</v>
      </c>
      <c r="AJ53" s="91">
        <v>466992378.60000002</v>
      </c>
    </row>
    <row r="54" spans="2:36" x14ac:dyDescent="0.2">
      <c r="B54" s="24" t="s">
        <v>14</v>
      </c>
      <c r="C54" s="24" t="s">
        <v>132</v>
      </c>
      <c r="D54" s="11" t="s">
        <v>24</v>
      </c>
      <c r="E54" s="19">
        <v>-45539691.268969618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7">
        <v>-500855.49304014869</v>
      </c>
      <c r="L54" s="17">
        <v>-15043360.384279497</v>
      </c>
      <c r="M54" s="17">
        <v>-50729774.113445088</v>
      </c>
      <c r="N54" s="17">
        <v>-21348189.683523674</v>
      </c>
      <c r="O54" s="17">
        <v>-1032900.3257115859</v>
      </c>
      <c r="P54" s="115">
        <v>0</v>
      </c>
      <c r="Q54" s="17">
        <v>0</v>
      </c>
      <c r="R54" s="17">
        <v>0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7"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17">
        <v>0</v>
      </c>
      <c r="AF54" s="17">
        <v>50976671</v>
      </c>
      <c r="AH54" s="91">
        <v>2216377</v>
      </c>
      <c r="AI54" s="91">
        <v>17</v>
      </c>
      <c r="AJ54" s="91">
        <v>50976671</v>
      </c>
    </row>
    <row r="55" spans="2:36" x14ac:dyDescent="0.2">
      <c r="B55" s="24" t="s">
        <v>14</v>
      </c>
      <c r="C55" s="24" t="s">
        <v>102</v>
      </c>
      <c r="D55" s="11" t="s">
        <v>24</v>
      </c>
      <c r="E55" s="19">
        <v>-30682945.950060342</v>
      </c>
      <c r="F55" s="17">
        <v>0</v>
      </c>
      <c r="G55" s="17">
        <v>0</v>
      </c>
      <c r="H55" s="17">
        <v>0</v>
      </c>
      <c r="I55" s="17">
        <v>-30372591.059302289</v>
      </c>
      <c r="J55" s="17">
        <v>-25157408.940697707</v>
      </c>
      <c r="K55" s="17">
        <v>0</v>
      </c>
      <c r="L55" s="17">
        <v>0</v>
      </c>
      <c r="M55" s="17">
        <v>0</v>
      </c>
      <c r="N55" s="17">
        <v>0</v>
      </c>
      <c r="O55" s="17">
        <v>0</v>
      </c>
      <c r="P55" s="115">
        <v>0</v>
      </c>
      <c r="Q55" s="17">
        <v>0</v>
      </c>
      <c r="R55" s="17">
        <v>0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7"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17">
        <v>0</v>
      </c>
      <c r="AF55" s="17">
        <v>55529990.559900001</v>
      </c>
      <c r="AH55" s="91">
        <v>0.55530000000000002</v>
      </c>
      <c r="AI55" s="91">
        <v>17</v>
      </c>
      <c r="AJ55" s="91">
        <v>55529990.559900001</v>
      </c>
    </row>
    <row r="56" spans="2:36" x14ac:dyDescent="0.2">
      <c r="B56" s="24" t="s">
        <v>14</v>
      </c>
      <c r="C56" s="24" t="s">
        <v>103</v>
      </c>
      <c r="D56" s="11" t="s">
        <v>24</v>
      </c>
      <c r="E56" s="19">
        <v>-14407166.883456631</v>
      </c>
      <c r="F56" s="17">
        <v>0</v>
      </c>
      <c r="G56" s="17">
        <v>0</v>
      </c>
      <c r="H56" s="17">
        <v>0</v>
      </c>
      <c r="I56" s="17">
        <v>0</v>
      </c>
      <c r="J56" s="17">
        <v>-14740000</v>
      </c>
      <c r="K56" s="17">
        <v>-9515000</v>
      </c>
      <c r="L56" s="17">
        <v>0</v>
      </c>
      <c r="M56" s="17">
        <v>0</v>
      </c>
      <c r="N56" s="17">
        <v>0</v>
      </c>
      <c r="O56" s="17">
        <v>0</v>
      </c>
      <c r="P56" s="115">
        <v>0</v>
      </c>
      <c r="Q56" s="17">
        <v>0</v>
      </c>
      <c r="R56" s="17">
        <v>0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7">
        <v>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17">
        <v>0</v>
      </c>
      <c r="AF56" s="17">
        <v>16008300</v>
      </c>
      <c r="AH56" s="91">
        <v>485100</v>
      </c>
      <c r="AI56" s="91">
        <v>17</v>
      </c>
      <c r="AJ56" s="91">
        <v>16008300</v>
      </c>
    </row>
    <row r="57" spans="2:36" x14ac:dyDescent="0.2">
      <c r="B57" s="24" t="s">
        <v>14</v>
      </c>
      <c r="C57" s="24" t="s">
        <v>119</v>
      </c>
      <c r="D57" s="11" t="s">
        <v>24</v>
      </c>
      <c r="E57" s="19">
        <v>-64691423.944766693</v>
      </c>
      <c r="F57" s="17">
        <v>-9788241.0886457823</v>
      </c>
      <c r="G57" s="17">
        <v>-30320483.97505305</v>
      </c>
      <c r="H57" s="17">
        <v>-35660865.736525431</v>
      </c>
      <c r="I57" s="17">
        <v>-6760627.6598312045</v>
      </c>
      <c r="J57" s="17">
        <v>-5599781.5399445426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  <c r="P57" s="115">
        <v>0</v>
      </c>
      <c r="Q57" s="17">
        <v>0</v>
      </c>
      <c r="R57" s="17">
        <v>0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0</v>
      </c>
      <c r="Y57" s="17"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17">
        <v>0</v>
      </c>
      <c r="AF57" s="17">
        <v>50674750.000000007</v>
      </c>
      <c r="AH57" s="91">
        <v>2203250.0000000005</v>
      </c>
      <c r="AI57" s="91">
        <v>17</v>
      </c>
      <c r="AJ57" s="91">
        <v>50674750.000000007</v>
      </c>
    </row>
    <row r="58" spans="2:36" x14ac:dyDescent="0.2">
      <c r="B58" s="24"/>
      <c r="C58" s="24"/>
      <c r="D58" s="11"/>
      <c r="E58" s="19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H58" s="91"/>
      <c r="AI58" s="91"/>
      <c r="AJ58" s="91"/>
    </row>
    <row r="59" spans="2:36" x14ac:dyDescent="0.2">
      <c r="B59" s="24" t="s">
        <v>15</v>
      </c>
      <c r="C59" s="24" t="s">
        <v>104</v>
      </c>
      <c r="D59" s="11" t="s">
        <v>24</v>
      </c>
      <c r="E59" s="19">
        <v>-181989753.42784396</v>
      </c>
      <c r="F59" s="17">
        <v>0</v>
      </c>
      <c r="G59" s="17">
        <v>0</v>
      </c>
      <c r="H59" s="17">
        <v>0</v>
      </c>
      <c r="I59" s="17">
        <v>0</v>
      </c>
      <c r="J59" s="17">
        <v>0</v>
      </c>
      <c r="K59" s="17">
        <v>-2001563.1450595085</v>
      </c>
      <c r="L59" s="17">
        <v>-60117611.050356291</v>
      </c>
      <c r="M59" s="17">
        <v>-202730822.82942283</v>
      </c>
      <c r="N59" s="17">
        <v>-85313529.107796714</v>
      </c>
      <c r="O59" s="17">
        <v>-4127767.8955166186</v>
      </c>
      <c r="P59" s="115">
        <v>0</v>
      </c>
      <c r="Q59" s="17">
        <v>0</v>
      </c>
      <c r="R59" s="17">
        <v>0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7">
        <v>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  <c r="AE59" s="17">
        <v>0</v>
      </c>
      <c r="AF59" s="17">
        <v>203717494.06618738</v>
      </c>
      <c r="AH59" s="91">
        <v>8857282.3507038001</v>
      </c>
      <c r="AI59" s="91">
        <v>17</v>
      </c>
      <c r="AJ59" s="91">
        <v>203717494.06618738</v>
      </c>
    </row>
    <row r="60" spans="2:36" x14ac:dyDescent="0.2">
      <c r="B60" s="24" t="s">
        <v>15</v>
      </c>
      <c r="C60" s="24" t="s">
        <v>105</v>
      </c>
      <c r="D60" s="11" t="s">
        <v>24</v>
      </c>
      <c r="E60" s="19">
        <v>-370659349.36688781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7">
        <v>-5085059.2851834437</v>
      </c>
      <c r="L60" s="17">
        <v>-152731437.44139647</v>
      </c>
      <c r="M60" s="17">
        <v>-380480245.69737881</v>
      </c>
      <c r="N60" s="17">
        <v>-201790961.52004275</v>
      </c>
      <c r="O60" s="17">
        <v>-10486776.0559984</v>
      </c>
      <c r="P60" s="115">
        <v>0</v>
      </c>
      <c r="Q60" s="17">
        <v>0</v>
      </c>
      <c r="R60" s="17">
        <v>0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495379156.80000001</v>
      </c>
      <c r="AH60" s="91">
        <v>15011489.6</v>
      </c>
      <c r="AI60" s="91">
        <v>17</v>
      </c>
      <c r="AJ60" s="91">
        <v>495379156.80000001</v>
      </c>
    </row>
    <row r="61" spans="2:36" x14ac:dyDescent="0.2">
      <c r="B61" s="24" t="s">
        <v>15</v>
      </c>
      <c r="C61" s="24" t="s">
        <v>195</v>
      </c>
      <c r="D61" s="11" t="s">
        <v>24</v>
      </c>
      <c r="E61" s="19">
        <v>-125539012.31137049</v>
      </c>
      <c r="F61" s="17">
        <v>0</v>
      </c>
      <c r="G61" s="17">
        <v>0</v>
      </c>
      <c r="H61" s="17">
        <v>-163349999.99999997</v>
      </c>
      <c r="I61" s="17">
        <v>-18150000</v>
      </c>
      <c r="J61" s="17">
        <v>0</v>
      </c>
      <c r="K61" s="17">
        <v>0</v>
      </c>
      <c r="L61" s="17">
        <v>0</v>
      </c>
      <c r="M61" s="17">
        <v>0</v>
      </c>
      <c r="N61" s="17">
        <v>0</v>
      </c>
      <c r="O61" s="17">
        <v>0</v>
      </c>
      <c r="P61" s="115">
        <v>0</v>
      </c>
      <c r="Q61" s="17">
        <v>0</v>
      </c>
      <c r="R61" s="17">
        <v>0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17">
        <v>0</v>
      </c>
      <c r="Y61" s="17"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17">
        <v>0</v>
      </c>
      <c r="AF61" s="17">
        <v>119789999.99999997</v>
      </c>
      <c r="AH61" s="91">
        <v>3629999.9999999995</v>
      </c>
      <c r="AI61" s="91">
        <v>17</v>
      </c>
      <c r="AJ61" s="91">
        <v>119789999.99999997</v>
      </c>
    </row>
    <row r="62" spans="2:36" x14ac:dyDescent="0.2">
      <c r="B62" s="24" t="s">
        <v>15</v>
      </c>
      <c r="C62" s="24" t="s">
        <v>131</v>
      </c>
      <c r="D62" s="11" t="s">
        <v>24</v>
      </c>
      <c r="E62" s="19">
        <v>-94051552.159092486</v>
      </c>
      <c r="F62" s="17">
        <v>0</v>
      </c>
      <c r="G62" s="17">
        <v>0</v>
      </c>
      <c r="H62" s="17">
        <v>0</v>
      </c>
      <c r="I62" s="17">
        <v>0</v>
      </c>
      <c r="J62" s="17">
        <v>0</v>
      </c>
      <c r="K62" s="17">
        <v>-1034399.5581702887</v>
      </c>
      <c r="L62" s="17">
        <v>-31068532.84256139</v>
      </c>
      <c r="M62" s="17">
        <v>-104770451.07463713</v>
      </c>
      <c r="N62" s="17">
        <v>-44089679.125476338</v>
      </c>
      <c r="O62" s="17">
        <v>-2133213.3826959268</v>
      </c>
      <c r="P62" s="115">
        <v>0</v>
      </c>
      <c r="Q62" s="17">
        <v>0</v>
      </c>
      <c r="R62" s="17">
        <v>0</v>
      </c>
      <c r="S62" s="17">
        <v>0</v>
      </c>
      <c r="T62" s="17">
        <v>0</v>
      </c>
      <c r="U62" s="17">
        <v>0</v>
      </c>
      <c r="V62" s="17">
        <v>0</v>
      </c>
      <c r="W62" s="17">
        <v>0</v>
      </c>
      <c r="X62" s="17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105280358.6905361</v>
      </c>
      <c r="AH62" s="91">
        <v>4577406.8995885262</v>
      </c>
      <c r="AI62" s="91">
        <v>17</v>
      </c>
      <c r="AJ62" s="91">
        <v>105280358.6905361</v>
      </c>
    </row>
    <row r="63" spans="2:36" x14ac:dyDescent="0.2">
      <c r="B63" s="24" t="s">
        <v>15</v>
      </c>
      <c r="C63" s="24" t="s">
        <v>106</v>
      </c>
      <c r="D63" s="11" t="s">
        <v>24</v>
      </c>
      <c r="E63" s="19">
        <v>-36275428.240253501</v>
      </c>
      <c r="F63" s="17">
        <v>0</v>
      </c>
      <c r="G63" s="17">
        <v>0</v>
      </c>
      <c r="H63" s="17">
        <v>0</v>
      </c>
      <c r="I63" s="17">
        <v>-35908505.957529098</v>
      </c>
      <c r="J63" s="17">
        <v>-29742769.296805304</v>
      </c>
      <c r="K63" s="17">
        <v>0</v>
      </c>
      <c r="L63" s="17">
        <v>0</v>
      </c>
      <c r="M63" s="17">
        <v>0</v>
      </c>
      <c r="N63" s="17">
        <v>0</v>
      </c>
      <c r="O63" s="17">
        <v>0</v>
      </c>
      <c r="P63" s="115">
        <v>0</v>
      </c>
      <c r="Q63" s="17">
        <v>0</v>
      </c>
      <c r="R63" s="17">
        <v>0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17">
        <v>0</v>
      </c>
      <c r="Y63" s="17"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17">
        <v>0</v>
      </c>
      <c r="AF63" s="17">
        <v>65651264.093617611</v>
      </c>
      <c r="AH63" s="91">
        <v>0.65651275254334407</v>
      </c>
      <c r="AI63" s="91">
        <v>17</v>
      </c>
      <c r="AJ63" s="91">
        <v>65651264.093617611</v>
      </c>
    </row>
    <row r="64" spans="2:36" x14ac:dyDescent="0.2">
      <c r="B64" s="24" t="s">
        <v>15</v>
      </c>
      <c r="C64" s="24" t="s">
        <v>107</v>
      </c>
      <c r="D64" s="11" t="s">
        <v>24</v>
      </c>
      <c r="E64" s="19">
        <v>-40528139.068708532</v>
      </c>
      <c r="F64" s="17">
        <v>0</v>
      </c>
      <c r="G64" s="17">
        <v>0</v>
      </c>
      <c r="H64" s="17">
        <v>0</v>
      </c>
      <c r="I64" s="17">
        <v>0</v>
      </c>
      <c r="J64" s="17">
        <v>-66479309.356641352</v>
      </c>
      <c r="K64" s="17">
        <v>0</v>
      </c>
      <c r="L64" s="17">
        <v>0</v>
      </c>
      <c r="M64" s="17">
        <v>0</v>
      </c>
      <c r="N64" s="17">
        <v>0</v>
      </c>
      <c r="O64" s="17">
        <v>0</v>
      </c>
      <c r="P64" s="115">
        <v>0</v>
      </c>
      <c r="Q64" s="17">
        <v>0</v>
      </c>
      <c r="R64" s="17">
        <v>0</v>
      </c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17">
        <v>0</v>
      </c>
      <c r="Y64" s="17"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  <c r="AE64" s="17">
        <v>0</v>
      </c>
      <c r="AF64" s="17">
        <v>43876344.175383292</v>
      </c>
      <c r="AH64" s="91">
        <v>1329586.187132827</v>
      </c>
      <c r="AI64" s="91">
        <v>17</v>
      </c>
      <c r="AJ64" s="91">
        <v>43876344.175383292</v>
      </c>
    </row>
    <row r="65" spans="2:36" x14ac:dyDescent="0.2">
      <c r="B65" s="24" t="s">
        <v>15</v>
      </c>
      <c r="C65" s="24" t="s">
        <v>114</v>
      </c>
      <c r="D65" s="11" t="s">
        <v>24</v>
      </c>
      <c r="E65" s="19">
        <v>-35349202.01358223</v>
      </c>
      <c r="F65" s="17">
        <v>-5498581.9661268704</v>
      </c>
      <c r="G65" s="17">
        <v>-17032648.141744062</v>
      </c>
      <c r="H65" s="17">
        <v>-20032628.074801419</v>
      </c>
      <c r="I65" s="17">
        <v>-3797808.5126210786</v>
      </c>
      <c r="J65" s="17">
        <v>-3145698.7533241455</v>
      </c>
      <c r="K65" s="17">
        <v>0</v>
      </c>
      <c r="L65" s="17">
        <v>0</v>
      </c>
      <c r="M65" s="17">
        <v>0</v>
      </c>
      <c r="N65" s="17">
        <v>0</v>
      </c>
      <c r="O65" s="17">
        <v>0</v>
      </c>
      <c r="P65" s="115">
        <v>0</v>
      </c>
      <c r="Q65" s="17">
        <v>0</v>
      </c>
      <c r="R65" s="17">
        <v>0</v>
      </c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17">
        <v>0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17">
        <v>0</v>
      </c>
      <c r="AF65" s="17">
        <v>32674861.196087595</v>
      </c>
      <c r="AH65" s="91">
        <v>990147.30897235137</v>
      </c>
      <c r="AI65" s="91">
        <v>17</v>
      </c>
      <c r="AJ65" s="91">
        <v>32674861.196087595</v>
      </c>
    </row>
    <row r="66" spans="2:36" x14ac:dyDescent="0.2">
      <c r="B66" s="24" t="s">
        <v>15</v>
      </c>
      <c r="C66" s="24" t="s">
        <v>100</v>
      </c>
      <c r="D66" s="11" t="s">
        <v>24</v>
      </c>
      <c r="E66" s="19">
        <v>-329262488.71271962</v>
      </c>
      <c r="F66" s="17">
        <v>0</v>
      </c>
      <c r="G66" s="17">
        <v>0</v>
      </c>
      <c r="H66" s="17">
        <v>0</v>
      </c>
      <c r="I66" s="17">
        <v>0</v>
      </c>
      <c r="J66" s="17">
        <v>0</v>
      </c>
      <c r="K66" s="17">
        <v>-3621300.9251603317</v>
      </c>
      <c r="L66" s="17">
        <v>-108766970.98087886</v>
      </c>
      <c r="M66" s="17">
        <v>-366787986.72068739</v>
      </c>
      <c r="N66" s="17">
        <v>-154352343.39188027</v>
      </c>
      <c r="O66" s="17">
        <v>-7468107.9813932274</v>
      </c>
      <c r="P66" s="115">
        <v>0</v>
      </c>
      <c r="Q66" s="17">
        <v>0</v>
      </c>
      <c r="R66" s="17">
        <v>0</v>
      </c>
      <c r="S66" s="17">
        <v>0</v>
      </c>
      <c r="T66" s="17">
        <v>0</v>
      </c>
      <c r="U66" s="17">
        <v>0</v>
      </c>
      <c r="V66" s="17">
        <v>0</v>
      </c>
      <c r="W66" s="17">
        <v>0</v>
      </c>
      <c r="X66" s="17">
        <v>0</v>
      </c>
      <c r="Y66" s="17"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17">
        <v>0</v>
      </c>
      <c r="AF66" s="17">
        <v>368573108.25000006</v>
      </c>
      <c r="AH66" s="91">
        <v>16024917.750000004</v>
      </c>
      <c r="AI66" s="91">
        <v>17</v>
      </c>
      <c r="AJ66" s="91">
        <v>368573108.25000006</v>
      </c>
    </row>
    <row r="67" spans="2:36" x14ac:dyDescent="0.2">
      <c r="B67" s="24" t="s">
        <v>15</v>
      </c>
      <c r="C67" s="24" t="s">
        <v>101</v>
      </c>
      <c r="D67" s="11" t="s">
        <v>24</v>
      </c>
      <c r="E67" s="19">
        <v>-349419407.00394726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7">
        <v>-4793669.4515965814</v>
      </c>
      <c r="L67" s="17">
        <v>-143979447.41657901</v>
      </c>
      <c r="M67" s="17">
        <v>-358677535.19606984</v>
      </c>
      <c r="N67" s="17">
        <v>-190227707.01325932</v>
      </c>
      <c r="O67" s="17">
        <v>-9885850.9224952906</v>
      </c>
      <c r="P67" s="115">
        <v>0</v>
      </c>
      <c r="Q67" s="17">
        <v>0</v>
      </c>
      <c r="R67" s="17">
        <v>0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17">
        <v>0</v>
      </c>
      <c r="Y67" s="17"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  <c r="AE67" s="17">
        <v>0</v>
      </c>
      <c r="AF67" s="17">
        <v>466992378.60000002</v>
      </c>
      <c r="AH67" s="91">
        <v>14151284.199999999</v>
      </c>
      <c r="AI67" s="91">
        <v>17</v>
      </c>
      <c r="AJ67" s="91">
        <v>466992378.60000002</v>
      </c>
    </row>
    <row r="68" spans="2:36" x14ac:dyDescent="0.2">
      <c r="B68" s="24" t="s">
        <v>15</v>
      </c>
      <c r="C68" s="24" t="s">
        <v>132</v>
      </c>
      <c r="D68" s="11" t="s">
        <v>24</v>
      </c>
      <c r="E68" s="19">
        <v>-45539691.268969618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7">
        <v>-500855.49304014869</v>
      </c>
      <c r="L68" s="17">
        <v>-15043360.384279497</v>
      </c>
      <c r="M68" s="17">
        <v>-50729774.113445088</v>
      </c>
      <c r="N68" s="17">
        <v>-21348189.683523674</v>
      </c>
      <c r="O68" s="17">
        <v>-1032900.3257115859</v>
      </c>
      <c r="P68" s="115">
        <v>0</v>
      </c>
      <c r="Q68" s="17">
        <v>0</v>
      </c>
      <c r="R68" s="17">
        <v>0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17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7">
        <v>50976671</v>
      </c>
      <c r="AH68" s="91">
        <v>2216377</v>
      </c>
      <c r="AI68" s="91">
        <v>17</v>
      </c>
      <c r="AJ68" s="91">
        <v>50976671</v>
      </c>
    </row>
    <row r="69" spans="2:36" x14ac:dyDescent="0.2">
      <c r="B69" s="24" t="s">
        <v>15</v>
      </c>
      <c r="C69" s="24" t="s">
        <v>102</v>
      </c>
      <c r="D69" s="11" t="s">
        <v>24</v>
      </c>
      <c r="E69" s="19">
        <v>-30682945.950060342</v>
      </c>
      <c r="F69" s="17">
        <v>0</v>
      </c>
      <c r="G69" s="17">
        <v>0</v>
      </c>
      <c r="H69" s="17">
        <v>0</v>
      </c>
      <c r="I69" s="17">
        <v>-30372591.059302289</v>
      </c>
      <c r="J69" s="17">
        <v>-25157408.940697707</v>
      </c>
      <c r="K69" s="17">
        <v>0</v>
      </c>
      <c r="L69" s="17">
        <v>0</v>
      </c>
      <c r="M69" s="17">
        <v>0</v>
      </c>
      <c r="N69" s="17">
        <v>0</v>
      </c>
      <c r="O69" s="17">
        <v>0</v>
      </c>
      <c r="P69" s="115">
        <v>0</v>
      </c>
      <c r="Q69" s="17">
        <v>0</v>
      </c>
      <c r="R69" s="17">
        <v>0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17">
        <v>0</v>
      </c>
      <c r="Y69" s="17">
        <v>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  <c r="AE69" s="17">
        <v>0</v>
      </c>
      <c r="AF69" s="17">
        <v>55529990.559900001</v>
      </c>
      <c r="AH69" s="91">
        <v>0.55530000000000002</v>
      </c>
      <c r="AI69" s="91">
        <v>17</v>
      </c>
      <c r="AJ69" s="91">
        <v>55529990.559900001</v>
      </c>
    </row>
    <row r="70" spans="2:36" x14ac:dyDescent="0.2">
      <c r="B70" s="24" t="s">
        <v>15</v>
      </c>
      <c r="C70" s="24" t="s">
        <v>103</v>
      </c>
      <c r="D70" s="11" t="s">
        <v>24</v>
      </c>
      <c r="E70" s="19">
        <v>-14407166.883456631</v>
      </c>
      <c r="F70" s="17">
        <v>0</v>
      </c>
      <c r="G70" s="17">
        <v>0</v>
      </c>
      <c r="H70" s="17">
        <v>0</v>
      </c>
      <c r="I70" s="17">
        <v>0</v>
      </c>
      <c r="J70" s="17">
        <v>-14740000</v>
      </c>
      <c r="K70" s="17">
        <v>-9515000</v>
      </c>
      <c r="L70" s="17">
        <v>0</v>
      </c>
      <c r="M70" s="17">
        <v>0</v>
      </c>
      <c r="N70" s="17">
        <v>0</v>
      </c>
      <c r="O70" s="17">
        <v>0</v>
      </c>
      <c r="P70" s="115">
        <v>0</v>
      </c>
      <c r="Q70" s="17">
        <v>0</v>
      </c>
      <c r="R70" s="17">
        <v>0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16008300</v>
      </c>
      <c r="AH70" s="91">
        <v>485100</v>
      </c>
      <c r="AI70" s="91">
        <v>17</v>
      </c>
      <c r="AJ70" s="91">
        <v>16008300</v>
      </c>
    </row>
    <row r="71" spans="2:36" x14ac:dyDescent="0.2">
      <c r="B71" s="24" t="s">
        <v>15</v>
      </c>
      <c r="C71" s="24" t="s">
        <v>119</v>
      </c>
      <c r="D71" s="11" t="s">
        <v>24</v>
      </c>
      <c r="E71" s="19">
        <v>-64691423.944766693</v>
      </c>
      <c r="F71" s="116">
        <v>-9788241.0886457823</v>
      </c>
      <c r="G71" s="117">
        <v>-30320483.97505305</v>
      </c>
      <c r="H71" s="117">
        <v>-35660865.736525431</v>
      </c>
      <c r="I71" s="117">
        <v>-6760627.6598312045</v>
      </c>
      <c r="J71" s="117">
        <v>-5599781.5399445426</v>
      </c>
      <c r="K71" s="117">
        <v>0</v>
      </c>
      <c r="L71" s="117">
        <v>0</v>
      </c>
      <c r="M71" s="117">
        <v>0</v>
      </c>
      <c r="N71" s="117">
        <v>0</v>
      </c>
      <c r="O71" s="117">
        <v>0</v>
      </c>
      <c r="P71" s="116">
        <v>0</v>
      </c>
      <c r="Q71" s="117">
        <v>0</v>
      </c>
      <c r="R71" s="117">
        <v>0</v>
      </c>
      <c r="S71" s="117">
        <v>0</v>
      </c>
      <c r="T71" s="117">
        <v>0</v>
      </c>
      <c r="U71" s="117">
        <v>0</v>
      </c>
      <c r="V71" s="117">
        <v>0</v>
      </c>
      <c r="W71" s="117">
        <v>0</v>
      </c>
      <c r="X71" s="117">
        <v>0</v>
      </c>
      <c r="Y71" s="117">
        <v>0</v>
      </c>
      <c r="Z71" s="117">
        <v>0</v>
      </c>
      <c r="AA71" s="117">
        <v>0</v>
      </c>
      <c r="AB71" s="117">
        <v>0</v>
      </c>
      <c r="AC71" s="117">
        <v>0</v>
      </c>
      <c r="AD71" s="117">
        <v>0</v>
      </c>
      <c r="AE71" s="117">
        <v>0</v>
      </c>
      <c r="AF71" s="117">
        <v>50674750.000000007</v>
      </c>
      <c r="AH71" s="91">
        <v>2203250.0000000005</v>
      </c>
      <c r="AI71" s="91">
        <v>17</v>
      </c>
      <c r="AJ71" s="91">
        <v>50674750.000000007</v>
      </c>
    </row>
    <row r="72" spans="2:36" x14ac:dyDescent="0.2">
      <c r="B72" s="24" t="s">
        <v>15</v>
      </c>
      <c r="C72" s="24" t="s">
        <v>136</v>
      </c>
      <c r="D72" s="11" t="s">
        <v>24</v>
      </c>
      <c r="E72" s="19">
        <v>-9450883.7200634908</v>
      </c>
      <c r="F72" s="17">
        <v>0</v>
      </c>
      <c r="G72" s="17">
        <v>0</v>
      </c>
      <c r="H72" s="17">
        <v>0</v>
      </c>
      <c r="I72" s="17">
        <v>-4375000</v>
      </c>
      <c r="J72" s="17">
        <v>-13125000</v>
      </c>
      <c r="K72" s="115"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17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17499996.149999999</v>
      </c>
      <c r="AH72" s="91">
        <v>0.17499999999999999</v>
      </c>
      <c r="AI72" s="91">
        <v>22</v>
      </c>
      <c r="AJ72" s="91">
        <v>17499996.149999999</v>
      </c>
    </row>
    <row r="73" spans="2:36" x14ac:dyDescent="0.2">
      <c r="B73" s="24" t="s">
        <v>15</v>
      </c>
      <c r="C73" s="24" t="s">
        <v>135</v>
      </c>
      <c r="D73" s="11" t="s">
        <v>24</v>
      </c>
      <c r="E73" s="19">
        <v>-107894079.22696923</v>
      </c>
      <c r="F73" s="176">
        <v>0</v>
      </c>
      <c r="G73" s="177">
        <v>0</v>
      </c>
      <c r="H73" s="177">
        <v>0</v>
      </c>
      <c r="I73" s="177">
        <v>-33750000</v>
      </c>
      <c r="J73" s="177">
        <v>-101250000</v>
      </c>
      <c r="K73" s="176">
        <v>0</v>
      </c>
      <c r="L73" s="177">
        <v>0</v>
      </c>
      <c r="M73" s="177">
        <v>0</v>
      </c>
      <c r="N73" s="177">
        <v>0</v>
      </c>
      <c r="O73" s="177">
        <v>0</v>
      </c>
      <c r="P73" s="177">
        <v>0</v>
      </c>
      <c r="Q73" s="177">
        <v>0</v>
      </c>
      <c r="R73" s="177">
        <v>0</v>
      </c>
      <c r="S73" s="177">
        <v>0</v>
      </c>
      <c r="T73" s="177">
        <v>0</v>
      </c>
      <c r="U73" s="177">
        <v>0</v>
      </c>
      <c r="V73" s="177">
        <v>0</v>
      </c>
      <c r="W73" s="177">
        <v>0</v>
      </c>
      <c r="X73" s="177">
        <v>0</v>
      </c>
      <c r="Y73" s="177">
        <v>0</v>
      </c>
      <c r="Z73" s="177">
        <v>0</v>
      </c>
      <c r="AA73" s="177">
        <v>0</v>
      </c>
      <c r="AB73" s="177">
        <v>0</v>
      </c>
      <c r="AC73" s="177">
        <v>0</v>
      </c>
      <c r="AD73" s="177">
        <v>0</v>
      </c>
      <c r="AE73" s="177">
        <v>0</v>
      </c>
      <c r="AF73" s="177">
        <v>-13500000</v>
      </c>
      <c r="AH73" s="91">
        <v>6750000</v>
      </c>
      <c r="AI73" s="91">
        <v>22</v>
      </c>
      <c r="AJ73" s="91">
        <v>-13500000</v>
      </c>
    </row>
    <row r="74" spans="2:36" x14ac:dyDescent="0.2">
      <c r="B74" s="24" t="s">
        <v>15</v>
      </c>
      <c r="C74" s="24" t="s">
        <v>142</v>
      </c>
      <c r="D74" s="11" t="s">
        <v>24</v>
      </c>
      <c r="E74" s="19">
        <v>-7262374.0121502383</v>
      </c>
      <c r="F74" s="116">
        <v>0</v>
      </c>
      <c r="G74" s="117">
        <v>0</v>
      </c>
      <c r="H74" s="117">
        <v>0</v>
      </c>
      <c r="I74" s="117">
        <v>0</v>
      </c>
      <c r="J74" s="117">
        <v>0</v>
      </c>
      <c r="K74" s="116">
        <v>0</v>
      </c>
      <c r="L74" s="117">
        <v>0</v>
      </c>
      <c r="M74" s="117">
        <v>0</v>
      </c>
      <c r="N74" s="117">
        <v>0</v>
      </c>
      <c r="O74" s="117">
        <v>0</v>
      </c>
      <c r="P74" s="117">
        <v>0</v>
      </c>
      <c r="Q74" s="117">
        <v>0</v>
      </c>
      <c r="R74" s="117">
        <v>0</v>
      </c>
      <c r="S74" s="117">
        <v>0</v>
      </c>
      <c r="T74" s="117">
        <v>0</v>
      </c>
      <c r="U74" s="117">
        <v>0</v>
      </c>
      <c r="V74" s="117">
        <v>0</v>
      </c>
      <c r="W74" s="117">
        <v>0</v>
      </c>
      <c r="X74" s="117">
        <v>0</v>
      </c>
      <c r="Y74" s="117">
        <v>0</v>
      </c>
      <c r="Z74" s="117">
        <v>0</v>
      </c>
      <c r="AA74" s="117">
        <v>0</v>
      </c>
      <c r="AB74" s="117">
        <v>0</v>
      </c>
      <c r="AC74" s="117">
        <v>-33750000</v>
      </c>
      <c r="AD74" s="117">
        <v>-101250000</v>
      </c>
      <c r="AE74" s="117">
        <v>0</v>
      </c>
      <c r="AF74" s="117">
        <v>121500000</v>
      </c>
      <c r="AH74" s="91">
        <v>6750000</v>
      </c>
      <c r="AI74" s="91">
        <v>2</v>
      </c>
      <c r="AJ74" s="91">
        <v>121500000</v>
      </c>
    </row>
    <row r="75" spans="2:36" x14ac:dyDescent="0.2">
      <c r="B75" s="24" t="s">
        <v>15</v>
      </c>
      <c r="C75" s="24" t="s">
        <v>137</v>
      </c>
      <c r="D75" s="11" t="s">
        <v>24</v>
      </c>
      <c r="E75" s="19">
        <v>-12120355.925645325</v>
      </c>
      <c r="F75" s="17">
        <v>0</v>
      </c>
      <c r="G75" s="17">
        <v>0</v>
      </c>
      <c r="H75" s="17">
        <v>0</v>
      </c>
      <c r="I75" s="17">
        <v>-4525000</v>
      </c>
      <c r="J75" s="17">
        <v>-13575000</v>
      </c>
      <c r="K75" s="115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17">
        <v>0</v>
      </c>
      <c r="AF75" s="17">
        <v>8145000</v>
      </c>
      <c r="AH75" s="91">
        <v>452500</v>
      </c>
      <c r="AI75" s="91">
        <v>22</v>
      </c>
      <c r="AJ75" s="91">
        <v>8145000</v>
      </c>
    </row>
    <row r="76" spans="2:36" x14ac:dyDescent="0.2">
      <c r="B76" s="24" t="s">
        <v>15</v>
      </c>
      <c r="C76" s="24" t="s">
        <v>138</v>
      </c>
      <c r="D76" s="11" t="s">
        <v>24</v>
      </c>
      <c r="E76" s="19">
        <v>-9450883.7200634908</v>
      </c>
      <c r="F76" s="17">
        <v>0</v>
      </c>
      <c r="G76" s="17">
        <v>0</v>
      </c>
      <c r="H76" s="17">
        <v>0</v>
      </c>
      <c r="I76" s="17">
        <v>-4375000</v>
      </c>
      <c r="J76" s="17">
        <v>-13125000</v>
      </c>
      <c r="K76" s="115"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7">
        <v>0</v>
      </c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17">
        <v>0</v>
      </c>
      <c r="Y76" s="17"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7">
        <v>17499996.149999999</v>
      </c>
      <c r="AH76" s="91">
        <v>0.17499999999999999</v>
      </c>
      <c r="AI76" s="91">
        <v>22</v>
      </c>
      <c r="AJ76" s="91">
        <v>17499996.149999999</v>
      </c>
    </row>
    <row r="77" spans="2:36" x14ac:dyDescent="0.2">
      <c r="B77" s="24" t="s">
        <v>15</v>
      </c>
      <c r="C77" s="24" t="s">
        <v>139</v>
      </c>
      <c r="D77" s="11" t="s">
        <v>24</v>
      </c>
      <c r="E77" s="19">
        <v>-107894079.22696923</v>
      </c>
      <c r="F77" s="176">
        <v>0</v>
      </c>
      <c r="G77" s="177">
        <v>0</v>
      </c>
      <c r="H77" s="177">
        <v>0</v>
      </c>
      <c r="I77" s="177">
        <v>-33750000</v>
      </c>
      <c r="J77" s="177">
        <v>-101250000</v>
      </c>
      <c r="K77" s="176">
        <v>0</v>
      </c>
      <c r="L77" s="177">
        <v>0</v>
      </c>
      <c r="M77" s="177">
        <v>0</v>
      </c>
      <c r="N77" s="177">
        <v>0</v>
      </c>
      <c r="O77" s="177">
        <v>0</v>
      </c>
      <c r="P77" s="177">
        <v>0</v>
      </c>
      <c r="Q77" s="177">
        <v>0</v>
      </c>
      <c r="R77" s="177">
        <v>0</v>
      </c>
      <c r="S77" s="177">
        <v>0</v>
      </c>
      <c r="T77" s="177">
        <v>0</v>
      </c>
      <c r="U77" s="177">
        <v>0</v>
      </c>
      <c r="V77" s="177">
        <v>0</v>
      </c>
      <c r="W77" s="177">
        <v>0</v>
      </c>
      <c r="X77" s="177">
        <v>0</v>
      </c>
      <c r="Y77" s="177">
        <v>0</v>
      </c>
      <c r="Z77" s="177">
        <v>0</v>
      </c>
      <c r="AA77" s="177">
        <v>0</v>
      </c>
      <c r="AB77" s="177">
        <v>0</v>
      </c>
      <c r="AC77" s="177">
        <v>0</v>
      </c>
      <c r="AD77" s="177">
        <v>0</v>
      </c>
      <c r="AE77" s="177">
        <v>0</v>
      </c>
      <c r="AF77" s="177">
        <v>-13500000</v>
      </c>
      <c r="AH77" s="91">
        <v>6750000</v>
      </c>
      <c r="AI77" s="91">
        <v>22</v>
      </c>
      <c r="AJ77" s="91">
        <v>-13500000</v>
      </c>
    </row>
    <row r="78" spans="2:36" x14ac:dyDescent="0.2">
      <c r="B78" s="24" t="s">
        <v>15</v>
      </c>
      <c r="C78" s="24" t="s">
        <v>143</v>
      </c>
      <c r="D78" s="11" t="s">
        <v>24</v>
      </c>
      <c r="E78" s="19">
        <v>-7262374.0121502383</v>
      </c>
      <c r="F78" s="116">
        <v>0</v>
      </c>
      <c r="G78" s="117">
        <v>0</v>
      </c>
      <c r="H78" s="117">
        <v>0</v>
      </c>
      <c r="I78" s="117">
        <v>0</v>
      </c>
      <c r="J78" s="117">
        <v>0</v>
      </c>
      <c r="K78" s="116">
        <v>0</v>
      </c>
      <c r="L78" s="117">
        <v>0</v>
      </c>
      <c r="M78" s="117">
        <v>0</v>
      </c>
      <c r="N78" s="117">
        <v>0</v>
      </c>
      <c r="O78" s="117">
        <v>0</v>
      </c>
      <c r="P78" s="117">
        <v>0</v>
      </c>
      <c r="Q78" s="117">
        <v>0</v>
      </c>
      <c r="R78" s="117">
        <v>0</v>
      </c>
      <c r="S78" s="117">
        <v>0</v>
      </c>
      <c r="T78" s="117">
        <v>0</v>
      </c>
      <c r="U78" s="117">
        <v>0</v>
      </c>
      <c r="V78" s="117">
        <v>0</v>
      </c>
      <c r="W78" s="117">
        <v>0</v>
      </c>
      <c r="X78" s="117">
        <v>0</v>
      </c>
      <c r="Y78" s="117">
        <v>0</v>
      </c>
      <c r="Z78" s="117">
        <v>0</v>
      </c>
      <c r="AA78" s="117">
        <v>0</v>
      </c>
      <c r="AB78" s="117">
        <v>0</v>
      </c>
      <c r="AC78" s="117">
        <v>-33750000</v>
      </c>
      <c r="AD78" s="117">
        <v>-101250000</v>
      </c>
      <c r="AE78" s="117">
        <v>0</v>
      </c>
      <c r="AF78" s="117">
        <v>121500000</v>
      </c>
      <c r="AH78" s="91">
        <v>6750000</v>
      </c>
      <c r="AI78" s="91">
        <v>2</v>
      </c>
      <c r="AJ78" s="91">
        <v>121500000</v>
      </c>
    </row>
    <row r="79" spans="2:36" x14ac:dyDescent="0.2">
      <c r="B79" s="24" t="s">
        <v>15</v>
      </c>
      <c r="C79" s="24" t="s">
        <v>140</v>
      </c>
      <c r="D79" s="11" t="s">
        <v>24</v>
      </c>
      <c r="E79" s="19">
        <v>-16740823.101720059</v>
      </c>
      <c r="F79" s="17">
        <v>0</v>
      </c>
      <c r="G79" s="17">
        <v>0</v>
      </c>
      <c r="H79" s="17">
        <v>0</v>
      </c>
      <c r="I79" s="17">
        <v>-6250000</v>
      </c>
      <c r="J79" s="17">
        <v>-18750000</v>
      </c>
      <c r="K79" s="115"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17">
        <v>0</v>
      </c>
      <c r="Y79" s="17"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17">
        <v>0</v>
      </c>
      <c r="AF79" s="17">
        <v>11250000</v>
      </c>
      <c r="AH79" s="91">
        <v>625000</v>
      </c>
      <c r="AI79" s="91">
        <v>22</v>
      </c>
      <c r="AJ79" s="91">
        <v>11250000</v>
      </c>
    </row>
    <row r="80" spans="2:36" x14ac:dyDescent="0.2">
      <c r="B80" s="24"/>
      <c r="C80" s="24"/>
      <c r="D80" s="11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H80" s="91"/>
      <c r="AI80" s="91"/>
      <c r="AJ80" s="91"/>
    </row>
    <row r="81" spans="2:32" collapsed="1" x14ac:dyDescent="0.2">
      <c r="D81" s="9"/>
      <c r="E81" s="114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</row>
    <row r="82" spans="2:32" ht="15.75" x14ac:dyDescent="0.25">
      <c r="B82" s="18" t="s">
        <v>185</v>
      </c>
      <c r="C82" s="25"/>
      <c r="D82" s="10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</row>
    <row r="83" spans="2:32" ht="15.75" x14ac:dyDescent="0.25">
      <c r="B83" s="5" t="s">
        <v>13</v>
      </c>
      <c r="C83" s="8"/>
      <c r="D83" s="6" t="s">
        <v>18</v>
      </c>
      <c r="E83" s="6" t="s">
        <v>26</v>
      </c>
      <c r="F83" s="5">
        <v>2022</v>
      </c>
      <c r="G83" s="5">
        <v>2023</v>
      </c>
      <c r="H83" s="5">
        <v>2024</v>
      </c>
      <c r="I83" s="5">
        <v>2025</v>
      </c>
      <c r="J83" s="5">
        <v>2026</v>
      </c>
      <c r="K83" s="5">
        <v>2027</v>
      </c>
      <c r="L83" s="5">
        <v>2028</v>
      </c>
      <c r="M83" s="5">
        <v>2029</v>
      </c>
      <c r="N83" s="5">
        <v>2030</v>
      </c>
      <c r="O83" s="5">
        <v>2031</v>
      </c>
      <c r="P83" s="5">
        <v>2032</v>
      </c>
      <c r="Q83" s="5">
        <v>2033</v>
      </c>
      <c r="R83" s="5">
        <v>2034</v>
      </c>
      <c r="S83" s="5">
        <v>2035</v>
      </c>
      <c r="T83" s="5">
        <v>2036</v>
      </c>
      <c r="U83" s="5">
        <v>2037</v>
      </c>
      <c r="V83" s="5">
        <v>2038</v>
      </c>
      <c r="W83" s="5">
        <v>2039</v>
      </c>
      <c r="X83" s="5">
        <v>2040</v>
      </c>
      <c r="Y83" s="5">
        <v>2041</v>
      </c>
      <c r="Z83" s="5">
        <v>2042</v>
      </c>
      <c r="AA83" s="5">
        <v>2043</v>
      </c>
      <c r="AB83" s="5">
        <v>2044</v>
      </c>
      <c r="AC83" s="5">
        <v>2045</v>
      </c>
      <c r="AD83" s="5">
        <v>2046</v>
      </c>
      <c r="AE83" s="5">
        <v>2047</v>
      </c>
      <c r="AF83" s="5">
        <v>2048</v>
      </c>
    </row>
    <row r="84" spans="2:32" x14ac:dyDescent="0.2">
      <c r="B84" s="60" t="s">
        <v>14</v>
      </c>
      <c r="C84" s="129"/>
      <c r="D84" s="11" t="s">
        <v>24</v>
      </c>
      <c r="E84" s="19">
        <v>-1718395560.3516591</v>
      </c>
      <c r="F84" s="17">
        <v>-15286823.054772653</v>
      </c>
      <c r="G84" s="17">
        <v>-47353132.116797112</v>
      </c>
      <c r="H84" s="17">
        <v>-219043493.8113268</v>
      </c>
      <c r="I84" s="17">
        <v>-94989533.189283669</v>
      </c>
      <c r="J84" s="17">
        <v>-144864967.88741305</v>
      </c>
      <c r="K84" s="17">
        <v>-26551847.858210303</v>
      </c>
      <c r="L84" s="17">
        <v>-511707360.11605155</v>
      </c>
      <c r="M84" s="17">
        <v>-1464176815.6316411</v>
      </c>
      <c r="N84" s="17">
        <v>-697122409.84197903</v>
      </c>
      <c r="O84" s="17">
        <v>-35134616.563811049</v>
      </c>
      <c r="P84" s="17">
        <v>0</v>
      </c>
      <c r="Q84" s="17">
        <v>0</v>
      </c>
      <c r="R84" s="17">
        <v>0</v>
      </c>
      <c r="S84" s="17">
        <v>0</v>
      </c>
      <c r="T84" s="17">
        <v>0</v>
      </c>
      <c r="U84" s="17">
        <v>0</v>
      </c>
      <c r="V84" s="17">
        <v>0</v>
      </c>
      <c r="W84" s="17">
        <v>0</v>
      </c>
      <c r="X84" s="17">
        <v>0</v>
      </c>
      <c r="Y84" s="17"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  <c r="AE84" s="17">
        <v>0</v>
      </c>
      <c r="AF84" s="17">
        <v>2075124677.4317119</v>
      </c>
    </row>
    <row r="85" spans="2:32" x14ac:dyDescent="0.2">
      <c r="B85" s="60" t="s">
        <v>15</v>
      </c>
      <c r="C85" s="129"/>
      <c r="D85" s="11" t="s">
        <v>24</v>
      </c>
      <c r="E85" s="19">
        <v>-1996471413.2973907</v>
      </c>
      <c r="F85" s="17">
        <v>-15286823.054772653</v>
      </c>
      <c r="G85" s="17">
        <v>-47353132.116797112</v>
      </c>
      <c r="H85" s="17">
        <v>-219043493.8113268</v>
      </c>
      <c r="I85" s="17">
        <v>-182014533.18928367</v>
      </c>
      <c r="J85" s="17">
        <v>-405939967.88741302</v>
      </c>
      <c r="K85" s="17">
        <v>-26551847.858210303</v>
      </c>
      <c r="L85" s="17">
        <v>-511707360.11605155</v>
      </c>
      <c r="M85" s="17">
        <v>-1464176815.6316411</v>
      </c>
      <c r="N85" s="17">
        <v>-697122409.84197903</v>
      </c>
      <c r="O85" s="17">
        <v>-35134616.563811049</v>
      </c>
      <c r="P85" s="17">
        <v>0</v>
      </c>
      <c r="Q85" s="17">
        <v>0</v>
      </c>
      <c r="R85" s="17">
        <v>0</v>
      </c>
      <c r="S85" s="17">
        <v>0</v>
      </c>
      <c r="T85" s="17">
        <v>0</v>
      </c>
      <c r="U85" s="17">
        <v>0</v>
      </c>
      <c r="V85" s="17">
        <v>0</v>
      </c>
      <c r="W85" s="17">
        <v>0</v>
      </c>
      <c r="X85" s="17">
        <v>0</v>
      </c>
      <c r="Y85" s="17">
        <v>0</v>
      </c>
      <c r="Z85" s="17">
        <v>0</v>
      </c>
      <c r="AA85" s="17">
        <v>0</v>
      </c>
      <c r="AB85" s="17">
        <v>0</v>
      </c>
      <c r="AC85" s="17">
        <v>-67500000</v>
      </c>
      <c r="AD85" s="17">
        <v>-202500000</v>
      </c>
      <c r="AE85" s="17">
        <v>0</v>
      </c>
      <c r="AF85" s="17">
        <v>2345519669.7317119</v>
      </c>
    </row>
    <row r="86" spans="2:32" collapsed="1" x14ac:dyDescent="0.2">
      <c r="D86" s="9"/>
      <c r="E86" s="57"/>
    </row>
    <row r="87" spans="2:32" ht="15.75" x14ac:dyDescent="0.25">
      <c r="B87" s="18" t="s">
        <v>110</v>
      </c>
      <c r="C87" s="25"/>
      <c r="D87" s="10"/>
      <c r="E87" s="10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</row>
    <row r="88" spans="2:32" ht="15.75" x14ac:dyDescent="0.25">
      <c r="B88" s="5" t="s">
        <v>13</v>
      </c>
      <c r="C88" s="8"/>
      <c r="D88" s="6" t="s">
        <v>18</v>
      </c>
      <c r="E88" s="6" t="s">
        <v>26</v>
      </c>
      <c r="F88" s="5">
        <v>2022</v>
      </c>
      <c r="G88" s="5">
        <v>2023</v>
      </c>
      <c r="H88" s="5">
        <v>2024</v>
      </c>
      <c r="I88" s="5">
        <v>2025</v>
      </c>
      <c r="J88" s="5">
        <v>2026</v>
      </c>
      <c r="K88" s="5">
        <v>2027</v>
      </c>
      <c r="L88" s="5">
        <v>2028</v>
      </c>
      <c r="M88" s="5">
        <v>2029</v>
      </c>
      <c r="N88" s="5">
        <v>2030</v>
      </c>
      <c r="O88" s="5">
        <v>2031</v>
      </c>
      <c r="P88" s="5">
        <v>2032</v>
      </c>
      <c r="Q88" s="5">
        <v>2033</v>
      </c>
      <c r="R88" s="5">
        <v>2034</v>
      </c>
      <c r="S88" s="5">
        <v>2035</v>
      </c>
      <c r="T88" s="5">
        <v>2036</v>
      </c>
      <c r="U88" s="5">
        <v>2037</v>
      </c>
      <c r="V88" s="5">
        <v>2038</v>
      </c>
      <c r="W88" s="5">
        <v>2039</v>
      </c>
      <c r="X88" s="5">
        <v>2040</v>
      </c>
      <c r="Y88" s="5">
        <v>2041</v>
      </c>
      <c r="Z88" s="5">
        <v>2042</v>
      </c>
      <c r="AA88" s="5">
        <v>2043</v>
      </c>
      <c r="AB88" s="5">
        <v>2044</v>
      </c>
      <c r="AC88" s="5">
        <v>2045</v>
      </c>
      <c r="AD88" s="5">
        <v>2046</v>
      </c>
      <c r="AE88" s="5">
        <v>2047</v>
      </c>
      <c r="AF88" s="5">
        <v>2048</v>
      </c>
    </row>
    <row r="89" spans="2:32" x14ac:dyDescent="0.2">
      <c r="B89" s="60" t="s">
        <v>14</v>
      </c>
      <c r="C89" s="24"/>
      <c r="D89" s="11" t="s">
        <v>24</v>
      </c>
      <c r="E89" s="19">
        <v>-193223914.58383682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0</v>
      </c>
      <c r="N89" s="17">
        <v>0</v>
      </c>
      <c r="O89" s="17">
        <v>0</v>
      </c>
      <c r="P89" s="125">
        <v>-30378854.154603109</v>
      </c>
      <c r="Q89" s="126">
        <v>-30378854.154603109</v>
      </c>
      <c r="R89" s="126">
        <v>-30378854.154603109</v>
      </c>
      <c r="S89" s="126">
        <v>-30378854.154603109</v>
      </c>
      <c r="T89" s="126">
        <v>-30378854.154603109</v>
      </c>
      <c r="U89" s="126">
        <v>-30378854.154603109</v>
      </c>
      <c r="V89" s="126">
        <v>-30378854.154603109</v>
      </c>
      <c r="W89" s="126">
        <v>-30378854.154603109</v>
      </c>
      <c r="X89" s="126">
        <v>-30378854.154603109</v>
      </c>
      <c r="Y89" s="126">
        <v>-30378854.154603109</v>
      </c>
      <c r="Z89" s="126">
        <v>-30378854.154603109</v>
      </c>
      <c r="AA89" s="126">
        <v>-30378854.154603109</v>
      </c>
      <c r="AB89" s="126">
        <v>-30378854.154603109</v>
      </c>
      <c r="AC89" s="126">
        <v>-30378854.154603109</v>
      </c>
      <c r="AD89" s="126">
        <v>-30378854.154603109</v>
      </c>
      <c r="AE89" s="126">
        <v>-30378854.154603109</v>
      </c>
      <c r="AF89" s="127">
        <v>-30378854.154603109</v>
      </c>
    </row>
    <row r="90" spans="2:32" x14ac:dyDescent="0.2">
      <c r="B90" s="60" t="s">
        <v>15</v>
      </c>
      <c r="C90" s="24"/>
      <c r="D90" s="11" t="s">
        <v>24</v>
      </c>
      <c r="E90" s="19">
        <v>-217293453.17888406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7">
        <v>-2500000</v>
      </c>
      <c r="L90" s="17">
        <v>-2500000</v>
      </c>
      <c r="M90" s="17">
        <v>-2500000</v>
      </c>
      <c r="N90" s="17">
        <v>-2500000</v>
      </c>
      <c r="O90" s="134">
        <v>-2500000</v>
      </c>
      <c r="P90" s="17">
        <v>-32878854.154603109</v>
      </c>
      <c r="Q90" s="17">
        <v>-32878854.154603109</v>
      </c>
      <c r="R90" s="17">
        <v>-32878854.154603109</v>
      </c>
      <c r="S90" s="17">
        <v>-32878854.154603109</v>
      </c>
      <c r="T90" s="17">
        <v>-32878854.154603109</v>
      </c>
      <c r="U90" s="17">
        <v>-32878854.154603109</v>
      </c>
      <c r="V90" s="17">
        <v>-32878854.154603109</v>
      </c>
      <c r="W90" s="17">
        <v>-32878854.154603109</v>
      </c>
      <c r="X90" s="17">
        <v>-32878854.154603109</v>
      </c>
      <c r="Y90" s="17">
        <v>-32878854.154603109</v>
      </c>
      <c r="Z90" s="17">
        <v>-32878854.154603109</v>
      </c>
      <c r="AA90" s="17">
        <v>-32878854.154603109</v>
      </c>
      <c r="AB90" s="17">
        <v>-32878854.154603109</v>
      </c>
      <c r="AC90" s="17">
        <v>-32878854.154603109</v>
      </c>
      <c r="AD90" s="17">
        <v>-32878854.154603109</v>
      </c>
      <c r="AE90" s="17">
        <v>-32878854.154603109</v>
      </c>
      <c r="AF90" s="17">
        <v>-32878854.154603109</v>
      </c>
    </row>
    <row r="91" spans="2:32" x14ac:dyDescent="0.2">
      <c r="D91" s="9"/>
    </row>
    <row r="92" spans="2:32" x14ac:dyDescent="0.2">
      <c r="D92" s="9"/>
    </row>
    <row r="93" spans="2:32" ht="21" x14ac:dyDescent="0.35">
      <c r="B93" s="4" t="s">
        <v>50</v>
      </c>
      <c r="C93" s="27"/>
      <c r="D93" s="42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</row>
    <row r="94" spans="2:32" x14ac:dyDescent="0.2">
      <c r="D94" s="9"/>
    </row>
    <row r="95" spans="2:32" ht="15.75" x14ac:dyDescent="0.25">
      <c r="B95" s="18" t="s">
        <v>59</v>
      </c>
      <c r="C95" s="25"/>
      <c r="D95" s="10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</row>
    <row r="96" spans="2:32" ht="15.75" x14ac:dyDescent="0.25">
      <c r="B96" s="5" t="s">
        <v>13</v>
      </c>
      <c r="C96" s="8"/>
      <c r="D96" s="6" t="s">
        <v>18</v>
      </c>
      <c r="E96" s="6" t="s">
        <v>26</v>
      </c>
      <c r="F96" s="5">
        <v>2022</v>
      </c>
      <c r="G96" s="5">
        <v>2023</v>
      </c>
      <c r="H96" s="5">
        <v>2024</v>
      </c>
      <c r="I96" s="5">
        <v>2025</v>
      </c>
      <c r="J96" s="5">
        <v>2026</v>
      </c>
      <c r="K96" s="5">
        <v>2027</v>
      </c>
      <c r="L96" s="5">
        <v>2028</v>
      </c>
      <c r="M96" s="5">
        <v>2029</v>
      </c>
      <c r="N96" s="5">
        <v>2030</v>
      </c>
      <c r="O96" s="5">
        <v>2031</v>
      </c>
      <c r="P96" s="5">
        <v>2032</v>
      </c>
      <c r="Q96" s="5">
        <v>2033</v>
      </c>
      <c r="R96" s="5">
        <v>2034</v>
      </c>
      <c r="S96" s="5">
        <v>2035</v>
      </c>
      <c r="T96" s="5">
        <v>2036</v>
      </c>
      <c r="U96" s="5">
        <v>2037</v>
      </c>
      <c r="V96" s="5">
        <v>2038</v>
      </c>
      <c r="W96" s="5">
        <v>2039</v>
      </c>
      <c r="X96" s="5">
        <v>2040</v>
      </c>
      <c r="Y96" s="5">
        <v>2041</v>
      </c>
      <c r="Z96" s="5">
        <v>2042</v>
      </c>
      <c r="AA96" s="5">
        <v>2043</v>
      </c>
      <c r="AB96" s="5">
        <v>2044</v>
      </c>
      <c r="AC96" s="5">
        <v>2045</v>
      </c>
      <c r="AD96" s="5">
        <v>2046</v>
      </c>
      <c r="AE96" s="5">
        <v>2047</v>
      </c>
      <c r="AF96" s="5">
        <v>2048</v>
      </c>
    </row>
    <row r="97" spans="1:32" x14ac:dyDescent="0.2">
      <c r="A97" s="53"/>
      <c r="B97" s="60" t="s">
        <v>14</v>
      </c>
      <c r="C97" s="24"/>
      <c r="D97" s="11" t="s">
        <v>24</v>
      </c>
      <c r="E97" s="19">
        <v>2113354.198971977</v>
      </c>
      <c r="F97" s="17">
        <v>0</v>
      </c>
      <c r="G97" s="17">
        <v>0</v>
      </c>
      <c r="H97" s="17">
        <v>4105477.0962473899</v>
      </c>
      <c r="I97" s="17">
        <v>-2276.3222371935844</v>
      </c>
      <c r="J97" s="17">
        <v>2462429.2603030205</v>
      </c>
      <c r="K97" s="17">
        <v>-552187.63666363806</v>
      </c>
      <c r="L97" s="17">
        <v>83.375692553546969</v>
      </c>
      <c r="M97" s="17">
        <v>-1679269.8299925476</v>
      </c>
      <c r="N97" s="17">
        <v>-897598.68316731229</v>
      </c>
      <c r="O97" s="17">
        <v>-2079095.9115614705</v>
      </c>
      <c r="P97" s="17">
        <v>102.92796552225718</v>
      </c>
      <c r="Q97" s="17">
        <v>106.48558181082944</v>
      </c>
      <c r="R97" s="17">
        <v>114.05718337151575</v>
      </c>
      <c r="S97" s="17">
        <v>122.44590147637746</v>
      </c>
      <c r="T97" s="17">
        <v>127.680833645642</v>
      </c>
      <c r="U97" s="17">
        <v>135.62471007990007</v>
      </c>
      <c r="V97" s="17">
        <v>144.95512763637089</v>
      </c>
      <c r="W97" s="17">
        <v>152.76551672489359</v>
      </c>
      <c r="X97" s="17">
        <v>161.98897855813084</v>
      </c>
      <c r="Y97" s="17">
        <v>171.14936079592735</v>
      </c>
      <c r="Z97" s="17">
        <v>179.68348737394035</v>
      </c>
      <c r="AA97" s="17">
        <v>192.86767795944161</v>
      </c>
      <c r="AB97" s="17">
        <v>207.24129928279854</v>
      </c>
      <c r="AC97" s="17">
        <v>216.31750397023461</v>
      </c>
      <c r="AD97" s="17">
        <v>229.60688158959238</v>
      </c>
      <c r="AE97" s="17">
        <v>244.17591287043615</v>
      </c>
      <c r="AF97" s="17">
        <v>258.60318784937499</v>
      </c>
    </row>
    <row r="98" spans="1:32" x14ac:dyDescent="0.2">
      <c r="A98" s="53"/>
      <c r="B98" s="60" t="s">
        <v>15</v>
      </c>
      <c r="C98" s="24"/>
      <c r="D98" s="11" t="s">
        <v>24</v>
      </c>
      <c r="E98" s="19">
        <v>9068392.6083450001</v>
      </c>
      <c r="F98" s="17">
        <v>0</v>
      </c>
      <c r="G98" s="17">
        <v>0</v>
      </c>
      <c r="H98" s="17">
        <v>4105242.9844953306</v>
      </c>
      <c r="I98" s="17">
        <v>-3472.2933787852526</v>
      </c>
      <c r="J98" s="17">
        <v>4480836.5217171907</v>
      </c>
      <c r="K98" s="17">
        <v>5393732.3564096019</v>
      </c>
      <c r="L98" s="17">
        <v>303.08745241359406</v>
      </c>
      <c r="M98" s="17">
        <v>-1877886.7450762689</v>
      </c>
      <c r="N98" s="17">
        <v>-1153612.1262612734</v>
      </c>
      <c r="O98" s="17">
        <v>285616.41953600198</v>
      </c>
      <c r="P98" s="17">
        <v>373.19472116337602</v>
      </c>
      <c r="Q98" s="17">
        <v>386.06523599682077</v>
      </c>
      <c r="R98" s="17">
        <v>413.34291071596181</v>
      </c>
      <c r="S98" s="17">
        <v>444.280023662845</v>
      </c>
      <c r="T98" s="17">
        <v>461.86921209176353</v>
      </c>
      <c r="U98" s="17">
        <v>491.29576603915029</v>
      </c>
      <c r="V98" s="17">
        <v>525.55001641043327</v>
      </c>
      <c r="W98" s="17">
        <v>553.19555577799019</v>
      </c>
      <c r="X98" s="17">
        <v>586.74577328647638</v>
      </c>
      <c r="Y98" s="17">
        <v>620.13437071558565</v>
      </c>
      <c r="Z98" s="17">
        <v>650.88361696439324</v>
      </c>
      <c r="AA98" s="17">
        <v>698.27935574467392</v>
      </c>
      <c r="AB98" s="17">
        <v>749.57902803100114</v>
      </c>
      <c r="AC98" s="17">
        <v>782.43697842229358</v>
      </c>
      <c r="AD98" s="17">
        <v>828.92832907358843</v>
      </c>
      <c r="AE98" s="17">
        <v>881.58201012102563</v>
      </c>
      <c r="AF98" s="17">
        <v>933.9993317767121</v>
      </c>
    </row>
    <row r="99" spans="1:32" collapsed="1" x14ac:dyDescent="0.2">
      <c r="D99" s="9"/>
    </row>
    <row r="100" spans="1:32" ht="15.75" x14ac:dyDescent="0.25">
      <c r="B100" s="18" t="s">
        <v>92</v>
      </c>
      <c r="C100" s="25"/>
      <c r="D100" s="1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</row>
    <row r="101" spans="1:32" ht="15.75" x14ac:dyDescent="0.25">
      <c r="B101" s="5" t="s">
        <v>13</v>
      </c>
      <c r="C101" s="8"/>
      <c r="D101" s="6" t="s">
        <v>18</v>
      </c>
      <c r="E101" s="6" t="s">
        <v>26</v>
      </c>
      <c r="F101" s="5">
        <v>2022</v>
      </c>
      <c r="G101" s="5">
        <v>2023</v>
      </c>
      <c r="H101" s="5">
        <v>2024</v>
      </c>
      <c r="I101" s="5">
        <v>2025</v>
      </c>
      <c r="J101" s="5">
        <v>2026</v>
      </c>
      <c r="K101" s="5">
        <v>2027</v>
      </c>
      <c r="L101" s="5">
        <v>2028</v>
      </c>
      <c r="M101" s="5">
        <v>2029</v>
      </c>
      <c r="N101" s="5">
        <v>2030</v>
      </c>
      <c r="O101" s="5">
        <v>2031</v>
      </c>
      <c r="P101" s="5">
        <v>2032</v>
      </c>
      <c r="Q101" s="5">
        <v>2033</v>
      </c>
      <c r="R101" s="5">
        <v>2034</v>
      </c>
      <c r="S101" s="5">
        <v>2035</v>
      </c>
      <c r="T101" s="5">
        <v>2036</v>
      </c>
      <c r="U101" s="5">
        <v>2037</v>
      </c>
      <c r="V101" s="5">
        <v>2038</v>
      </c>
      <c r="W101" s="5">
        <v>2039</v>
      </c>
      <c r="X101" s="5">
        <v>2040</v>
      </c>
      <c r="Y101" s="5">
        <v>2041</v>
      </c>
      <c r="Z101" s="5">
        <v>2042</v>
      </c>
      <c r="AA101" s="5">
        <v>2043</v>
      </c>
      <c r="AB101" s="5">
        <v>2044</v>
      </c>
      <c r="AC101" s="5">
        <v>2045</v>
      </c>
      <c r="AD101" s="5">
        <v>2046</v>
      </c>
      <c r="AE101" s="5">
        <v>2047</v>
      </c>
      <c r="AF101" s="5">
        <v>2048</v>
      </c>
    </row>
    <row r="102" spans="1:32" x14ac:dyDescent="0.2">
      <c r="B102" s="60" t="s">
        <v>14</v>
      </c>
      <c r="C102" s="24"/>
      <c r="D102" s="11" t="s">
        <v>24</v>
      </c>
      <c r="E102" s="19">
        <v>203989675.106089</v>
      </c>
      <c r="F102" s="17">
        <v>0</v>
      </c>
      <c r="G102" s="17">
        <v>0</v>
      </c>
      <c r="H102" s="17">
        <v>1702.7433379180729</v>
      </c>
      <c r="I102" s="17">
        <v>2507884.1326741166</v>
      </c>
      <c r="J102" s="17">
        <v>3611281.0144736059</v>
      </c>
      <c r="K102" s="17">
        <v>-3527309.7675128207</v>
      </c>
      <c r="L102" s="17">
        <v>138118283.17259648</v>
      </c>
      <c r="M102" s="17">
        <v>-53647432.426490068</v>
      </c>
      <c r="N102" s="17">
        <v>3384707.138375327</v>
      </c>
      <c r="O102" s="17">
        <v>-26283041.82613039</v>
      </c>
      <c r="P102" s="17">
        <v>69915972.489073247</v>
      </c>
      <c r="Q102" s="17">
        <v>-39887690.692641318</v>
      </c>
      <c r="R102" s="17">
        <v>-106046985.45677006</v>
      </c>
      <c r="S102" s="17">
        <v>56466325.142848395</v>
      </c>
      <c r="T102" s="17">
        <v>3443795.3853677134</v>
      </c>
      <c r="U102" s="17">
        <v>140257601.58308202</v>
      </c>
      <c r="V102" s="17">
        <v>79989940.688444614</v>
      </c>
      <c r="W102" s="17">
        <v>39392176.152706057</v>
      </c>
      <c r="X102" s="17">
        <v>-19793322.00770849</v>
      </c>
      <c r="Y102" s="17">
        <v>35553702.444866955</v>
      </c>
      <c r="Z102" s="17">
        <v>78516798.919433892</v>
      </c>
      <c r="AA102" s="17">
        <v>22570522.881482959</v>
      </c>
      <c r="AB102" s="17">
        <v>135792960.31626552</v>
      </c>
      <c r="AC102" s="17">
        <v>10477622.743610956</v>
      </c>
      <c r="AD102" s="17">
        <v>5636915.3316686153</v>
      </c>
      <c r="AE102" s="17">
        <v>-104645330.95157278</v>
      </c>
      <c r="AF102" s="17">
        <v>-1543148.4434780926</v>
      </c>
    </row>
    <row r="103" spans="1:32" x14ac:dyDescent="0.2">
      <c r="B103" s="60" t="s">
        <v>15</v>
      </c>
      <c r="C103" s="24"/>
      <c r="D103" s="11" t="s">
        <v>24</v>
      </c>
      <c r="E103" s="19">
        <v>212641571.8598488</v>
      </c>
      <c r="F103" s="17">
        <v>0</v>
      </c>
      <c r="G103" s="17">
        <v>0</v>
      </c>
      <c r="H103" s="17">
        <v>3046.9631453785114</v>
      </c>
      <c r="I103" s="17">
        <v>2924884.3212160133</v>
      </c>
      <c r="J103" s="17">
        <v>1991426.1844835337</v>
      </c>
      <c r="K103" s="17">
        <v>-2973767.4500247762</v>
      </c>
      <c r="L103" s="17">
        <v>138421783.38227472</v>
      </c>
      <c r="M103" s="17">
        <v>-45307968.368708611</v>
      </c>
      <c r="N103" s="17">
        <v>4095669.9527637288</v>
      </c>
      <c r="O103" s="17">
        <v>-35582816.015124977</v>
      </c>
      <c r="P103" s="17">
        <v>73549696.876850903</v>
      </c>
      <c r="Q103" s="17">
        <v>-16613839.0498088</v>
      </c>
      <c r="R103" s="17">
        <v>-124159090.26481235</v>
      </c>
      <c r="S103" s="17">
        <v>56104238.518607885</v>
      </c>
      <c r="T103" s="17">
        <v>3445556.3704723283</v>
      </c>
      <c r="U103" s="17">
        <v>119880017.43061054</v>
      </c>
      <c r="V103" s="17">
        <v>107017269.62505913</v>
      </c>
      <c r="W103" s="17">
        <v>41539338.32945022</v>
      </c>
      <c r="X103" s="17">
        <v>-18982687.461781383</v>
      </c>
      <c r="Y103" s="17">
        <v>30854710.42026639</v>
      </c>
      <c r="Z103" s="17">
        <v>77576308.062360764</v>
      </c>
      <c r="AA103" s="17">
        <v>25851964.307310104</v>
      </c>
      <c r="AB103" s="17">
        <v>141105116.44643068</v>
      </c>
      <c r="AC103" s="17">
        <v>10174358.759259358</v>
      </c>
      <c r="AD103" s="17">
        <v>4833053.2817193121</v>
      </c>
      <c r="AE103" s="17">
        <v>-105377055.02048779</v>
      </c>
      <c r="AF103" s="17">
        <v>-1749378.843069762</v>
      </c>
    </row>
    <row r="104" spans="1:32" collapsed="1" x14ac:dyDescent="0.2">
      <c r="D104" s="9"/>
    </row>
    <row r="105" spans="1:32" ht="15.75" x14ac:dyDescent="0.25">
      <c r="B105" s="18" t="s">
        <v>93</v>
      </c>
      <c r="C105" s="25"/>
      <c r="D105" s="10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</row>
    <row r="106" spans="1:32" ht="15.75" x14ac:dyDescent="0.25">
      <c r="B106" s="5" t="s">
        <v>13</v>
      </c>
      <c r="C106" s="8"/>
      <c r="D106" s="6" t="s">
        <v>18</v>
      </c>
      <c r="E106" s="6" t="s">
        <v>26</v>
      </c>
      <c r="F106" s="5">
        <v>2022</v>
      </c>
      <c r="G106" s="5">
        <v>2023</v>
      </c>
      <c r="H106" s="5">
        <v>2024</v>
      </c>
      <c r="I106" s="5">
        <v>2025</v>
      </c>
      <c r="J106" s="5">
        <v>2026</v>
      </c>
      <c r="K106" s="5">
        <v>2027</v>
      </c>
      <c r="L106" s="5">
        <v>2028</v>
      </c>
      <c r="M106" s="5">
        <v>2029</v>
      </c>
      <c r="N106" s="5">
        <v>2030</v>
      </c>
      <c r="O106" s="5">
        <v>2031</v>
      </c>
      <c r="P106" s="5">
        <v>2032</v>
      </c>
      <c r="Q106" s="5">
        <v>2033</v>
      </c>
      <c r="R106" s="5">
        <v>2034</v>
      </c>
      <c r="S106" s="5">
        <v>2035</v>
      </c>
      <c r="T106" s="5">
        <v>2036</v>
      </c>
      <c r="U106" s="5">
        <v>2037</v>
      </c>
      <c r="V106" s="5">
        <v>2038</v>
      </c>
      <c r="W106" s="5">
        <v>2039</v>
      </c>
      <c r="X106" s="5">
        <v>2040</v>
      </c>
      <c r="Y106" s="5">
        <v>2041</v>
      </c>
      <c r="Z106" s="5">
        <v>2042</v>
      </c>
      <c r="AA106" s="5">
        <v>2043</v>
      </c>
      <c r="AB106" s="5">
        <v>2044</v>
      </c>
      <c r="AC106" s="5">
        <v>2045</v>
      </c>
      <c r="AD106" s="5">
        <v>2046</v>
      </c>
      <c r="AE106" s="5">
        <v>2047</v>
      </c>
      <c r="AF106" s="5">
        <v>2048</v>
      </c>
    </row>
    <row r="107" spans="1:32" x14ac:dyDescent="0.2">
      <c r="B107" s="60" t="s">
        <v>14</v>
      </c>
      <c r="C107" s="24"/>
      <c r="D107" s="11" t="s">
        <v>24</v>
      </c>
      <c r="E107" s="19">
        <v>1299602050.1531637</v>
      </c>
      <c r="F107" s="17">
        <v>0</v>
      </c>
      <c r="G107" s="17">
        <v>0</v>
      </c>
      <c r="H107" s="17">
        <v>-623125.57600641251</v>
      </c>
      <c r="I107" s="17">
        <v>-8296807.4603776932</v>
      </c>
      <c r="J107" s="17">
        <v>-7951159.6353313923</v>
      </c>
      <c r="K107" s="17">
        <v>-8153552.539077282</v>
      </c>
      <c r="L107" s="17">
        <v>-14116464.108081102</v>
      </c>
      <c r="M107" s="17">
        <v>465670.12013339996</v>
      </c>
      <c r="N107" s="17">
        <v>-11217006.086236954</v>
      </c>
      <c r="O107" s="17">
        <v>17237328.385733366</v>
      </c>
      <c r="P107" s="17">
        <v>94131652.585596561</v>
      </c>
      <c r="Q107" s="17">
        <v>155661199.24181557</v>
      </c>
      <c r="R107" s="17">
        <v>127214721.28026056</v>
      </c>
      <c r="S107" s="17">
        <v>141704628.13846636</v>
      </c>
      <c r="T107" s="17">
        <v>182424844.17336714</v>
      </c>
      <c r="U107" s="17">
        <v>233788775.92202568</v>
      </c>
      <c r="V107" s="17">
        <v>229250349.56164277</v>
      </c>
      <c r="W107" s="17">
        <v>210357513.09839511</v>
      </c>
      <c r="X107" s="17">
        <v>196158522.4452064</v>
      </c>
      <c r="Y107" s="17">
        <v>122185839.78496695</v>
      </c>
      <c r="Z107" s="17">
        <v>227727107.48019648</v>
      </c>
      <c r="AA107" s="17">
        <v>239008356.90905976</v>
      </c>
      <c r="AB107" s="17">
        <v>259784259.6341567</v>
      </c>
      <c r="AC107" s="17">
        <v>255858263.03413057</v>
      </c>
      <c r="AD107" s="17">
        <v>343019498.98591399</v>
      </c>
      <c r="AE107" s="17">
        <v>491844215.14812016</v>
      </c>
      <c r="AF107" s="17">
        <v>373038457.09380555</v>
      </c>
    </row>
    <row r="108" spans="1:32" x14ac:dyDescent="0.2">
      <c r="B108" s="60" t="s">
        <v>15</v>
      </c>
      <c r="C108" s="24"/>
      <c r="D108" s="11" t="s">
        <v>24</v>
      </c>
      <c r="E108" s="19">
        <v>1241324748.7153044</v>
      </c>
      <c r="F108" s="17">
        <v>0</v>
      </c>
      <c r="G108" s="17">
        <v>0</v>
      </c>
      <c r="H108" s="17">
        <v>-274323.89112758636</v>
      </c>
      <c r="I108" s="17">
        <v>-8261612.1083936691</v>
      </c>
      <c r="J108" s="17">
        <v>-18593494.043647051</v>
      </c>
      <c r="K108" s="17">
        <v>-12992950.80500412</v>
      </c>
      <c r="L108" s="17">
        <v>-24352268.627121449</v>
      </c>
      <c r="M108" s="17">
        <v>-5434425.7891705036</v>
      </c>
      <c r="N108" s="17">
        <v>-30260771.163775682</v>
      </c>
      <c r="O108" s="17">
        <v>23710714.418812513</v>
      </c>
      <c r="P108" s="17">
        <v>94199670.36455369</v>
      </c>
      <c r="Q108" s="17">
        <v>144663452.78119349</v>
      </c>
      <c r="R108" s="17">
        <v>118060624.11337399</v>
      </c>
      <c r="S108" s="17">
        <v>133074910.44611669</v>
      </c>
      <c r="T108" s="17">
        <v>179826649.9598099</v>
      </c>
      <c r="U108" s="17">
        <v>230545717.93572712</v>
      </c>
      <c r="V108" s="17">
        <v>226828097.10848606</v>
      </c>
      <c r="W108" s="17">
        <v>209044763.35485125</v>
      </c>
      <c r="X108" s="17">
        <v>193330427.34321451</v>
      </c>
      <c r="Y108" s="17">
        <v>119087234.18154812</v>
      </c>
      <c r="Z108" s="17">
        <v>226329070.89203119</v>
      </c>
      <c r="AA108" s="17">
        <v>233961650.41359663</v>
      </c>
      <c r="AB108" s="17">
        <v>255478800.52926493</v>
      </c>
      <c r="AC108" s="17">
        <v>252903932.73720741</v>
      </c>
      <c r="AD108" s="17">
        <v>340138583.13478374</v>
      </c>
      <c r="AE108" s="17">
        <v>486913517.54934382</v>
      </c>
      <c r="AF108" s="17">
        <v>366485372.41560745</v>
      </c>
    </row>
    <row r="109" spans="1:32" collapsed="1" x14ac:dyDescent="0.2">
      <c r="D109" s="9"/>
    </row>
    <row r="110" spans="1:32" ht="15.75" x14ac:dyDescent="0.25">
      <c r="B110" s="18" t="s">
        <v>94</v>
      </c>
      <c r="C110" s="25"/>
      <c r="D110" s="10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</row>
    <row r="111" spans="1:32" ht="15.75" x14ac:dyDescent="0.25">
      <c r="B111" s="5" t="s">
        <v>13</v>
      </c>
      <c r="C111" s="8"/>
      <c r="D111" s="6" t="s">
        <v>18</v>
      </c>
      <c r="E111" s="6" t="s">
        <v>26</v>
      </c>
      <c r="F111" s="5">
        <v>2022</v>
      </c>
      <c r="G111" s="5">
        <v>2023</v>
      </c>
      <c r="H111" s="5">
        <v>2024</v>
      </c>
      <c r="I111" s="5">
        <v>2025</v>
      </c>
      <c r="J111" s="5">
        <v>2026</v>
      </c>
      <c r="K111" s="5">
        <v>2027</v>
      </c>
      <c r="L111" s="5">
        <v>2028</v>
      </c>
      <c r="M111" s="5">
        <v>2029</v>
      </c>
      <c r="N111" s="5">
        <v>2030</v>
      </c>
      <c r="O111" s="5">
        <v>2031</v>
      </c>
      <c r="P111" s="5">
        <v>2032</v>
      </c>
      <c r="Q111" s="5">
        <v>2033</v>
      </c>
      <c r="R111" s="5">
        <v>2034</v>
      </c>
      <c r="S111" s="5">
        <v>2035</v>
      </c>
      <c r="T111" s="5">
        <v>2036</v>
      </c>
      <c r="U111" s="5">
        <v>2037</v>
      </c>
      <c r="V111" s="5">
        <v>2038</v>
      </c>
      <c r="W111" s="5">
        <v>2039</v>
      </c>
      <c r="X111" s="5">
        <v>2040</v>
      </c>
      <c r="Y111" s="5">
        <v>2041</v>
      </c>
      <c r="Z111" s="5">
        <v>2042</v>
      </c>
      <c r="AA111" s="5">
        <v>2043</v>
      </c>
      <c r="AB111" s="5">
        <v>2044</v>
      </c>
      <c r="AC111" s="5">
        <v>2045</v>
      </c>
      <c r="AD111" s="5">
        <v>2046</v>
      </c>
      <c r="AE111" s="5">
        <v>2047</v>
      </c>
      <c r="AF111" s="5">
        <v>2048</v>
      </c>
    </row>
    <row r="112" spans="1:32" x14ac:dyDescent="0.2">
      <c r="B112" s="60" t="s">
        <v>14</v>
      </c>
      <c r="C112" s="24"/>
      <c r="D112" s="11" t="s">
        <v>24</v>
      </c>
      <c r="E112" s="19">
        <v>-5692145.0244779848</v>
      </c>
      <c r="F112" s="17">
        <v>0</v>
      </c>
      <c r="G112" s="17">
        <v>0</v>
      </c>
      <c r="H112" s="17">
        <v>3012405.9961856734</v>
      </c>
      <c r="I112" s="17">
        <v>253.47370665147901</v>
      </c>
      <c r="J112" s="17">
        <v>489127.04201986641</v>
      </c>
      <c r="K112" s="17">
        <v>-1526489.5019278973</v>
      </c>
      <c r="L112" s="17">
        <v>101715.68772418611</v>
      </c>
      <c r="M112" s="17">
        <v>218489.96138249338</v>
      </c>
      <c r="N112" s="17">
        <v>-140232.85470840521</v>
      </c>
      <c r="O112" s="17">
        <v>289737.63090210408</v>
      </c>
      <c r="P112" s="17">
        <v>817421.30461665243</v>
      </c>
      <c r="Q112" s="17">
        <v>-12422437.743741255</v>
      </c>
      <c r="R112" s="17">
        <v>11465851.189145785</v>
      </c>
      <c r="S112" s="17">
        <v>2018947.4601607858</v>
      </c>
      <c r="T112" s="17">
        <v>-2768902.8920812868</v>
      </c>
      <c r="U112" s="17">
        <v>-2764828.7717818413</v>
      </c>
      <c r="V112" s="17">
        <v>-18829539.43307706</v>
      </c>
      <c r="W112" s="17">
        <v>39279.162585201993</v>
      </c>
      <c r="X112" s="17">
        <v>4961787.2763757277</v>
      </c>
      <c r="Y112" s="17">
        <v>-4363661.4680843297</v>
      </c>
      <c r="Z112" s="17">
        <v>-2375766.0267480686</v>
      </c>
      <c r="AA112" s="17">
        <v>6724338.4914028887</v>
      </c>
      <c r="AB112" s="17">
        <v>-5108331.1407150105</v>
      </c>
      <c r="AC112" s="17">
        <v>6014955.0008042827</v>
      </c>
      <c r="AD112" s="17">
        <v>-651150.30481585255</v>
      </c>
      <c r="AE112" s="17">
        <v>-1396357.5599100292</v>
      </c>
      <c r="AF112" s="17">
        <v>1333290.384797358</v>
      </c>
    </row>
    <row r="113" spans="2:32" x14ac:dyDescent="0.2">
      <c r="B113" s="60" t="s">
        <v>15</v>
      </c>
      <c r="C113" s="24"/>
      <c r="D113" s="11" t="s">
        <v>24</v>
      </c>
      <c r="E113" s="19">
        <v>-4033481.2759920023</v>
      </c>
      <c r="F113" s="17">
        <v>0</v>
      </c>
      <c r="G113" s="17">
        <v>0</v>
      </c>
      <c r="H113" s="17">
        <v>3011967.492841132</v>
      </c>
      <c r="I113" s="17">
        <v>1098.9408722743392</v>
      </c>
      <c r="J113" s="17">
        <v>1235227.2084641755</v>
      </c>
      <c r="K113" s="17">
        <v>1480779.6548051052</v>
      </c>
      <c r="L113" s="17">
        <v>-1740363.1758319084</v>
      </c>
      <c r="M113" s="17">
        <v>285596.2006784752</v>
      </c>
      <c r="N113" s="17">
        <v>-265950.17660804279</v>
      </c>
      <c r="O113" s="17">
        <v>336484.23590992019</v>
      </c>
      <c r="P113" s="17">
        <v>832991.34672173485</v>
      </c>
      <c r="Q113" s="17">
        <v>-12309275.98588299</v>
      </c>
      <c r="R113" s="17">
        <v>12178003.750407305</v>
      </c>
      <c r="S113" s="17">
        <v>1954788.9146876666</v>
      </c>
      <c r="T113" s="17">
        <v>-2852168.018281389</v>
      </c>
      <c r="U113" s="17">
        <v>-3002317.7558305832</v>
      </c>
      <c r="V113" s="17">
        <v>-18754476.766263478</v>
      </c>
      <c r="W113" s="17">
        <v>36622.402260659685</v>
      </c>
      <c r="X113" s="17">
        <v>4952043.7442559879</v>
      </c>
      <c r="Y113" s="17">
        <v>-4436775.2367066536</v>
      </c>
      <c r="Z113" s="17">
        <v>-2367907.2553088553</v>
      </c>
      <c r="AA113" s="17">
        <v>6551015.4017234016</v>
      </c>
      <c r="AB113" s="17">
        <v>-5155014.137208581</v>
      </c>
      <c r="AC113" s="17">
        <v>5841059.3019314185</v>
      </c>
      <c r="AD113" s="17">
        <v>-646672.2522255932</v>
      </c>
      <c r="AE113" s="17">
        <v>-1293550.5184654258</v>
      </c>
      <c r="AF113" s="17">
        <v>1374853.9063666705</v>
      </c>
    </row>
    <row r="114" spans="2:32" collapsed="1" x14ac:dyDescent="0.2">
      <c r="D114" s="9"/>
    </row>
    <row r="115" spans="2:32" ht="15.75" x14ac:dyDescent="0.25">
      <c r="B115" s="18" t="s">
        <v>95</v>
      </c>
      <c r="C115" s="25"/>
      <c r="D115" s="10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</row>
    <row r="116" spans="2:32" ht="15.75" x14ac:dyDescent="0.25">
      <c r="B116" s="5" t="s">
        <v>13</v>
      </c>
      <c r="C116" s="8"/>
      <c r="D116" s="6" t="s">
        <v>18</v>
      </c>
      <c r="E116" s="6" t="s">
        <v>26</v>
      </c>
      <c r="F116" s="5">
        <v>2022</v>
      </c>
      <c r="G116" s="5">
        <v>2023</v>
      </c>
      <c r="H116" s="5">
        <v>2024</v>
      </c>
      <c r="I116" s="5">
        <v>2025</v>
      </c>
      <c r="J116" s="5">
        <v>2026</v>
      </c>
      <c r="K116" s="5">
        <v>2027</v>
      </c>
      <c r="L116" s="5">
        <v>2028</v>
      </c>
      <c r="M116" s="5">
        <v>2029</v>
      </c>
      <c r="N116" s="5">
        <v>2030</v>
      </c>
      <c r="O116" s="5">
        <v>2031</v>
      </c>
      <c r="P116" s="5">
        <v>2032</v>
      </c>
      <c r="Q116" s="5">
        <v>2033</v>
      </c>
      <c r="R116" s="5">
        <v>2034</v>
      </c>
      <c r="S116" s="5">
        <v>2035</v>
      </c>
      <c r="T116" s="5">
        <v>2036</v>
      </c>
      <c r="U116" s="5">
        <v>2037</v>
      </c>
      <c r="V116" s="5">
        <v>2038</v>
      </c>
      <c r="W116" s="5">
        <v>2039</v>
      </c>
      <c r="X116" s="5">
        <v>2040</v>
      </c>
      <c r="Y116" s="5">
        <v>2041</v>
      </c>
      <c r="Z116" s="5">
        <v>2042</v>
      </c>
      <c r="AA116" s="5">
        <v>2043</v>
      </c>
      <c r="AB116" s="5">
        <v>2044</v>
      </c>
      <c r="AC116" s="5">
        <v>2045</v>
      </c>
      <c r="AD116" s="5">
        <v>2046</v>
      </c>
      <c r="AE116" s="5">
        <v>2047</v>
      </c>
      <c r="AF116" s="5">
        <v>2048</v>
      </c>
    </row>
    <row r="117" spans="2:32" x14ac:dyDescent="0.2">
      <c r="B117" s="60" t="s">
        <v>14</v>
      </c>
      <c r="C117" s="24"/>
      <c r="D117" s="11" t="s">
        <v>24</v>
      </c>
      <c r="E117" s="19">
        <v>1295350810.4843352</v>
      </c>
      <c r="F117" s="17">
        <v>0</v>
      </c>
      <c r="G117" s="17">
        <v>0</v>
      </c>
      <c r="H117" s="17">
        <v>108990194.39645481</v>
      </c>
      <c r="I117" s="17">
        <v>273846279.88407612</v>
      </c>
      <c r="J117" s="17">
        <v>539426109.44249725</v>
      </c>
      <c r="K117" s="17">
        <v>-228364641.74503708</v>
      </c>
      <c r="L117" s="17">
        <v>323578047.81487846</v>
      </c>
      <c r="M117" s="17">
        <v>327704181.51805878</v>
      </c>
      <c r="N117" s="17">
        <v>204166297.96175957</v>
      </c>
      <c r="O117" s="17">
        <v>-125368898.84362888</v>
      </c>
      <c r="P117" s="17">
        <v>1278349630.5799146</v>
      </c>
      <c r="Q117" s="17">
        <v>-232164270.7987175</v>
      </c>
      <c r="R117" s="17">
        <v>-565897767.77011681</v>
      </c>
      <c r="S117" s="17">
        <v>43775604.467950821</v>
      </c>
      <c r="T117" s="17">
        <v>2337383.9066982269</v>
      </c>
      <c r="U117" s="17">
        <v>-395945934.15213442</v>
      </c>
      <c r="V117" s="17">
        <v>-843312882.16854286</v>
      </c>
      <c r="W117" s="17">
        <v>497043366.6302948</v>
      </c>
      <c r="X117" s="17">
        <v>936392797.42877674</v>
      </c>
      <c r="Y117" s="17">
        <v>562093017.48625326</v>
      </c>
      <c r="Z117" s="17">
        <v>-772719434.22938633</v>
      </c>
      <c r="AA117" s="17">
        <v>244927846.16372871</v>
      </c>
      <c r="AB117" s="17">
        <v>-571845889.94285202</v>
      </c>
      <c r="AC117" s="17">
        <v>141791040.6107235</v>
      </c>
      <c r="AD117" s="17">
        <v>2863154.3862156868</v>
      </c>
      <c r="AE117" s="17">
        <v>-136371745.42220116</v>
      </c>
      <c r="AF117" s="17">
        <v>177999327.04170108</v>
      </c>
    </row>
    <row r="118" spans="2:32" x14ac:dyDescent="0.2">
      <c r="B118" s="60" t="s">
        <v>15</v>
      </c>
      <c r="C118" s="24"/>
      <c r="D118" s="11" t="s">
        <v>24</v>
      </c>
      <c r="E118" s="19">
        <v>1543312588.3350463</v>
      </c>
      <c r="F118" s="17">
        <v>0</v>
      </c>
      <c r="G118" s="17">
        <v>0</v>
      </c>
      <c r="H118" s="17">
        <v>211107645.81098175</v>
      </c>
      <c r="I118" s="17">
        <v>281242515.92529297</v>
      </c>
      <c r="J118" s="17">
        <v>628730310.06657791</v>
      </c>
      <c r="K118" s="17">
        <v>-96800772.585359573</v>
      </c>
      <c r="L118" s="17">
        <v>6111327.2968730927</v>
      </c>
      <c r="M118" s="17">
        <v>575722832.57842064</v>
      </c>
      <c r="N118" s="17">
        <v>103876460.32499027</v>
      </c>
      <c r="O118" s="17">
        <v>-111309452.66059875</v>
      </c>
      <c r="P118" s="17">
        <v>1386792300.5097113</v>
      </c>
      <c r="Q118" s="17">
        <v>267223020.13407326</v>
      </c>
      <c r="R118" s="17">
        <v>-807284212.06655121</v>
      </c>
      <c r="S118" s="17">
        <v>-16443544.257491112</v>
      </c>
      <c r="T118" s="17">
        <v>-81992739.985470772</v>
      </c>
      <c r="U118" s="17">
        <v>-458172291.11614561</v>
      </c>
      <c r="V118" s="17">
        <v>-876583164.51263046</v>
      </c>
      <c r="W118" s="17">
        <v>518420032.90565634</v>
      </c>
      <c r="X118" s="17">
        <v>979253540.33012486</v>
      </c>
      <c r="Y118" s="17">
        <v>512673230.17077971</v>
      </c>
      <c r="Z118" s="17">
        <v>-789967346.98439503</v>
      </c>
      <c r="AA118" s="17">
        <v>275051510.58333015</v>
      </c>
      <c r="AB118" s="17">
        <v>-588803620.515522</v>
      </c>
      <c r="AC118" s="17">
        <v>138144585.61212564</v>
      </c>
      <c r="AD118" s="17">
        <v>1915181.3990814686</v>
      </c>
      <c r="AE118" s="17">
        <v>-135325032.23525143</v>
      </c>
      <c r="AF118" s="17">
        <v>181073411.45095539</v>
      </c>
    </row>
    <row r="121" spans="2:32" ht="21" x14ac:dyDescent="0.35">
      <c r="B121" s="4" t="s">
        <v>146</v>
      </c>
      <c r="C121" s="27"/>
      <c r="D121" s="42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</row>
    <row r="123" spans="2:32" ht="15.75" x14ac:dyDescent="0.25">
      <c r="E123" s="8" t="s">
        <v>199</v>
      </c>
      <c r="F123" s="13" t="s">
        <v>201</v>
      </c>
      <c r="G123" s="13" t="s">
        <v>200</v>
      </c>
      <c r="H123" s="13" t="s">
        <v>160</v>
      </c>
      <c r="I123" s="13" t="s">
        <v>161</v>
      </c>
      <c r="J123" s="13" t="s">
        <v>162</v>
      </c>
      <c r="K123" s="13" t="s">
        <v>163</v>
      </c>
      <c r="L123" s="13" t="s">
        <v>164</v>
      </c>
      <c r="M123" s="13" t="s">
        <v>165</v>
      </c>
      <c r="N123" s="13" t="s">
        <v>166</v>
      </c>
      <c r="O123" s="13" t="s">
        <v>167</v>
      </c>
      <c r="P123" s="13" t="s">
        <v>168</v>
      </c>
      <c r="Q123" s="13" t="s">
        <v>169</v>
      </c>
      <c r="R123" s="13" t="s">
        <v>170</v>
      </c>
      <c r="S123" s="13" t="s">
        <v>171</v>
      </c>
      <c r="T123" s="13" t="s">
        <v>172</v>
      </c>
      <c r="U123" s="13" t="s">
        <v>173</v>
      </c>
      <c r="V123" s="13" t="s">
        <v>174</v>
      </c>
      <c r="W123" s="13" t="s">
        <v>175</v>
      </c>
      <c r="X123" s="13" t="s">
        <v>176</v>
      </c>
      <c r="Y123" s="13" t="s">
        <v>177</v>
      </c>
      <c r="Z123" s="13" t="s">
        <v>178</v>
      </c>
      <c r="AA123" s="13" t="s">
        <v>179</v>
      </c>
      <c r="AB123" s="13" t="s">
        <v>180</v>
      </c>
      <c r="AC123" s="13" t="s">
        <v>181</v>
      </c>
      <c r="AD123" s="13" t="s">
        <v>182</v>
      </c>
      <c r="AE123" s="13" t="s">
        <v>183</v>
      </c>
      <c r="AF123" s="13" t="s">
        <v>184</v>
      </c>
    </row>
    <row r="124" spans="2:32" x14ac:dyDescent="0.2">
      <c r="E124" s="24" t="s">
        <v>60</v>
      </c>
      <c r="F124" s="130">
        <v>1.0549999999999999</v>
      </c>
      <c r="G124" s="130">
        <v>1.1130249999999999</v>
      </c>
      <c r="H124" s="130">
        <v>1.1742413749999998</v>
      </c>
      <c r="I124" s="130">
        <v>1.2388246506249998</v>
      </c>
      <c r="J124" s="130">
        <v>1.3069600064093747</v>
      </c>
      <c r="K124" s="130">
        <v>1.3788428067618903</v>
      </c>
      <c r="L124" s="130">
        <v>1.4546791611337941</v>
      </c>
      <c r="M124" s="130">
        <v>1.5346865149961528</v>
      </c>
      <c r="N124" s="130">
        <v>1.6190942733209412</v>
      </c>
      <c r="O124" s="130">
        <v>1.708144458353593</v>
      </c>
      <c r="P124" s="130">
        <v>1.8020924035630403</v>
      </c>
      <c r="Q124" s="130">
        <v>1.9012074857590076</v>
      </c>
      <c r="R124" s="130">
        <v>2.0057738974757529</v>
      </c>
      <c r="S124" s="130">
        <v>2.1160914618369193</v>
      </c>
      <c r="T124" s="130">
        <v>2.2324764922379496</v>
      </c>
      <c r="U124" s="130">
        <v>2.3552626993110368</v>
      </c>
      <c r="V124" s="130">
        <v>2.4848021477731437</v>
      </c>
      <c r="W124" s="130">
        <v>2.6214662659006667</v>
      </c>
      <c r="X124" s="130">
        <v>2.7656469105252031</v>
      </c>
      <c r="Y124" s="130">
        <v>2.9177574906040893</v>
      </c>
      <c r="Z124" s="130">
        <v>3.078234152587314</v>
      </c>
      <c r="AA124" s="130">
        <v>3.2475370309796161</v>
      </c>
      <c r="AB124" s="130">
        <v>3.4261515676834948</v>
      </c>
      <c r="AC124" s="130">
        <v>3.6145899039060869</v>
      </c>
      <c r="AD124" s="130">
        <v>3.8133923486209218</v>
      </c>
      <c r="AE124" s="130">
        <v>4.0231289277950726</v>
      </c>
      <c r="AF124" s="130">
        <v>4.2444010188238011</v>
      </c>
    </row>
    <row r="126" spans="2:32" ht="15.75" x14ac:dyDescent="0.25">
      <c r="E126" s="8" t="s">
        <v>144</v>
      </c>
      <c r="F126" s="13" t="s">
        <v>201</v>
      </c>
      <c r="G126" s="13" t="s">
        <v>200</v>
      </c>
      <c r="H126" s="13" t="s">
        <v>160</v>
      </c>
      <c r="I126" s="13" t="s">
        <v>161</v>
      </c>
      <c r="J126" s="13" t="s">
        <v>162</v>
      </c>
      <c r="K126" s="13" t="s">
        <v>163</v>
      </c>
      <c r="L126" s="13" t="s">
        <v>164</v>
      </c>
      <c r="M126" s="13" t="s">
        <v>165</v>
      </c>
      <c r="N126" s="13" t="s">
        <v>166</v>
      </c>
      <c r="O126" s="13" t="s">
        <v>167</v>
      </c>
      <c r="P126" s="13" t="s">
        <v>168</v>
      </c>
      <c r="Q126" s="13" t="s">
        <v>169</v>
      </c>
      <c r="R126" s="13" t="s">
        <v>170</v>
      </c>
      <c r="S126" s="13" t="s">
        <v>171</v>
      </c>
      <c r="T126" s="13" t="s">
        <v>172</v>
      </c>
      <c r="U126" s="13" t="s">
        <v>173</v>
      </c>
      <c r="V126" s="13" t="s">
        <v>174</v>
      </c>
      <c r="W126" s="13" t="s">
        <v>175</v>
      </c>
      <c r="X126" s="13" t="s">
        <v>176</v>
      </c>
      <c r="Y126" s="13" t="s">
        <v>177</v>
      </c>
      <c r="Z126" s="13" t="s">
        <v>178</v>
      </c>
      <c r="AA126" s="13" t="s">
        <v>179</v>
      </c>
      <c r="AB126" s="13" t="s">
        <v>180</v>
      </c>
      <c r="AC126" s="13" t="s">
        <v>181</v>
      </c>
      <c r="AD126" s="13" t="s">
        <v>182</v>
      </c>
      <c r="AE126" s="13" t="s">
        <v>183</v>
      </c>
      <c r="AF126" s="13" t="s">
        <v>184</v>
      </c>
    </row>
    <row r="127" spans="2:32" x14ac:dyDescent="0.2">
      <c r="E127" s="24" t="s">
        <v>155</v>
      </c>
      <c r="F127" s="17">
        <v>0</v>
      </c>
      <c r="G127" s="17">
        <v>0</v>
      </c>
      <c r="H127" s="17">
        <v>3.496280393158</v>
      </c>
      <c r="I127" s="17">
        <v>-1.8374854230137868E-3</v>
      </c>
      <c r="J127" s="17">
        <v>1.8840892209609987</v>
      </c>
      <c r="K127" s="17">
        <v>-0.40047178253800347</v>
      </c>
      <c r="L127" s="17">
        <v>5.7315519999999843E-5</v>
      </c>
      <c r="M127" s="17">
        <v>-1.0942103247690016</v>
      </c>
      <c r="N127" s="17">
        <v>-0.55438321162500204</v>
      </c>
      <c r="O127" s="17">
        <v>-1.2171663241910005</v>
      </c>
      <c r="P127" s="17">
        <v>5.7115808999999808E-5</v>
      </c>
      <c r="Q127" s="17">
        <v>5.6009447999999774E-5</v>
      </c>
      <c r="R127" s="17">
        <v>5.6864427000000154E-5</v>
      </c>
      <c r="S127" s="17">
        <v>5.7864181999999957E-5</v>
      </c>
      <c r="T127" s="17">
        <v>5.7192465000000125E-5</v>
      </c>
      <c r="U127" s="17">
        <v>5.7583686999999234E-5</v>
      </c>
      <c r="V127" s="17">
        <v>5.8336687999999641E-5</v>
      </c>
      <c r="W127" s="17">
        <v>5.8274835999999944E-5</v>
      </c>
      <c r="X127" s="17">
        <v>5.8571821999999533E-5</v>
      </c>
      <c r="Y127" s="17">
        <v>5.8657842999999556E-5</v>
      </c>
      <c r="Z127" s="17">
        <v>5.8372260999999943E-5</v>
      </c>
      <c r="AA127" s="17">
        <v>5.9388908000000012E-5</v>
      </c>
      <c r="AB127" s="17">
        <v>6.0488070999999412E-5</v>
      </c>
      <c r="AC127" s="17">
        <v>5.9845655999999419E-5</v>
      </c>
      <c r="AD127" s="17">
        <v>6.0210662999999873E-5</v>
      </c>
      <c r="AE127" s="17">
        <v>6.0693036999999869E-5</v>
      </c>
      <c r="AF127" s="17">
        <v>6.0928076000000242E-5</v>
      </c>
    </row>
    <row r="128" spans="2:32" x14ac:dyDescent="0.2">
      <c r="E128" s="24" t="s">
        <v>156</v>
      </c>
      <c r="F128" s="17">
        <v>0</v>
      </c>
      <c r="G128" s="17">
        <v>0</v>
      </c>
      <c r="H128" s="17">
        <v>1.450079493169003E-3</v>
      </c>
      <c r="I128" s="17">
        <v>2.0244060621564666</v>
      </c>
      <c r="J128" s="17">
        <v>2.7631151655473509</v>
      </c>
      <c r="K128" s="17">
        <v>-2.5581667106756316</v>
      </c>
      <c r="L128" s="17">
        <v>94.947591787143949</v>
      </c>
      <c r="M128" s="17">
        <v>-34.956606383307246</v>
      </c>
      <c r="N128" s="17">
        <v>2.0904941695784758</v>
      </c>
      <c r="O128" s="17">
        <v>-15.386896405391546</v>
      </c>
      <c r="P128" s="17">
        <v>38.797107379642455</v>
      </c>
      <c r="Q128" s="17">
        <v>-20.980188112775707</v>
      </c>
      <c r="R128" s="17">
        <v>-52.870857273708253</v>
      </c>
      <c r="S128" s="17">
        <v>26.684255459275644</v>
      </c>
      <c r="T128" s="17">
        <v>1.5425897640317257</v>
      </c>
      <c r="U128" s="17">
        <v>59.550725116187799</v>
      </c>
      <c r="V128" s="17">
        <v>32.19167399711516</v>
      </c>
      <c r="W128" s="17">
        <v>15.026772102738443</v>
      </c>
      <c r="X128" s="17">
        <v>-7.1568506928274838</v>
      </c>
      <c r="Y128" s="17">
        <v>12.185283581434986</v>
      </c>
      <c r="Z128" s="17">
        <v>25.507091087739067</v>
      </c>
      <c r="AA128" s="17">
        <v>6.9500432685365201</v>
      </c>
      <c r="AB128" s="17">
        <v>39.634253661485992</v>
      </c>
      <c r="AC128" s="17">
        <v>2.898703040222729</v>
      </c>
      <c r="AD128" s="17">
        <v>1.478189185990042</v>
      </c>
      <c r="AE128" s="17">
        <v>-26.010931498763821</v>
      </c>
      <c r="AF128" s="17">
        <v>-0.36357272478125224</v>
      </c>
    </row>
    <row r="129" spans="5:32" x14ac:dyDescent="0.2">
      <c r="E129" s="24" t="s">
        <v>157</v>
      </c>
      <c r="F129" s="17">
        <v>0</v>
      </c>
      <c r="G129" s="17">
        <v>0</v>
      </c>
      <c r="H129" s="17">
        <v>-0.53066225502947606</v>
      </c>
      <c r="I129" s="17">
        <v>-6.6973218979714915</v>
      </c>
      <c r="J129" s="17">
        <v>-6.083705389865524</v>
      </c>
      <c r="K129" s="17">
        <v>-5.9133300033129181</v>
      </c>
      <c r="L129" s="17">
        <v>-9.7041770345280565</v>
      </c>
      <c r="M129" s="17">
        <v>0.30343012438248168</v>
      </c>
      <c r="N129" s="17">
        <v>-6.9279511829966731</v>
      </c>
      <c r="O129" s="17">
        <v>10.091259144643825</v>
      </c>
      <c r="P129" s="17">
        <v>52.234642574089108</v>
      </c>
      <c r="Q129" s="17">
        <v>81.874913920650755</v>
      </c>
      <c r="R129" s="17">
        <v>63.424258058377902</v>
      </c>
      <c r="S129" s="17">
        <v>66.965266243953636</v>
      </c>
      <c r="T129" s="17">
        <v>81.714116501399332</v>
      </c>
      <c r="U129" s="17">
        <v>99.262292902789042</v>
      </c>
      <c r="V129" s="17">
        <v>92.261007487897885</v>
      </c>
      <c r="W129" s="17">
        <v>80.244218983348929</v>
      </c>
      <c r="X129" s="17">
        <v>70.926813433301007</v>
      </c>
      <c r="Y129" s="17">
        <v>41.876626202978144</v>
      </c>
      <c r="Z129" s="17">
        <v>73.97978717401584</v>
      </c>
      <c r="AA129" s="17">
        <v>73.59680725086703</v>
      </c>
      <c r="AB129" s="17">
        <v>75.82392503721114</v>
      </c>
      <c r="AC129" s="17">
        <v>70.78486628805075</v>
      </c>
      <c r="AD129" s="17">
        <v>89.951273728748063</v>
      </c>
      <c r="AE129" s="17">
        <v>122.25415192390608</v>
      </c>
      <c r="AF129" s="17">
        <v>87.889540936257035</v>
      </c>
    </row>
    <row r="130" spans="5:32" x14ac:dyDescent="0.2">
      <c r="E130" s="24" t="s">
        <v>94</v>
      </c>
      <c r="F130" s="17">
        <v>0</v>
      </c>
      <c r="G130" s="17">
        <v>0</v>
      </c>
      <c r="H130" s="17">
        <v>2.5654061084209996</v>
      </c>
      <c r="I130" s="17">
        <v>2.0460821999594448E-4</v>
      </c>
      <c r="J130" s="17">
        <v>0.37424790324200541</v>
      </c>
      <c r="K130" s="17">
        <v>-1.1070801504289995</v>
      </c>
      <c r="L130" s="17">
        <v>6.9923107749001984E-2</v>
      </c>
      <c r="M130" s="17">
        <v>0.14236781208899923</v>
      </c>
      <c r="N130" s="17">
        <v>-8.6611914462999193E-2</v>
      </c>
      <c r="O130" s="17">
        <v>0.16962126914100095</v>
      </c>
      <c r="P130" s="17">
        <v>0.45359566634900228</v>
      </c>
      <c r="Q130" s="17">
        <v>-6.5339726656829997</v>
      </c>
      <c r="R130" s="17">
        <v>5.7164225756330005</v>
      </c>
      <c r="S130" s="17">
        <v>0.95409272074099982</v>
      </c>
      <c r="T130" s="17">
        <v>-1.2402831123680031</v>
      </c>
      <c r="U130" s="17">
        <v>-1.1738940087619996</v>
      </c>
      <c r="V130" s="17">
        <v>-7.5778827903669983</v>
      </c>
      <c r="W130" s="17">
        <v>1.4983661279999996E-2</v>
      </c>
      <c r="X130" s="17">
        <v>1.7940783610130016</v>
      </c>
      <c r="Y130" s="17">
        <v>-1.4955531712749994</v>
      </c>
      <c r="Z130" s="17">
        <v>-0.77179509711799943</v>
      </c>
      <c r="AA130" s="17">
        <v>2.0705964019060006</v>
      </c>
      <c r="AB130" s="17">
        <v>-1.4909822405109994</v>
      </c>
      <c r="AC130" s="17">
        <v>1.6640767447240015</v>
      </c>
      <c r="AD130" s="17">
        <v>-0.17075355622699959</v>
      </c>
      <c r="AE130" s="17">
        <v>-0.34708247858099861</v>
      </c>
      <c r="AF130" s="17">
        <v>0.31412922079799999</v>
      </c>
    </row>
    <row r="131" spans="5:32" x14ac:dyDescent="0.2">
      <c r="E131" s="24" t="s">
        <v>158</v>
      </c>
      <c r="F131" s="17">
        <v>0</v>
      </c>
      <c r="G131" s="17">
        <v>0</v>
      </c>
      <c r="H131" s="17">
        <v>92.817538810072023</v>
      </c>
      <c r="I131" s="17">
        <v>221.05330221344713</v>
      </c>
      <c r="J131" s="17">
        <v>412.73344769322239</v>
      </c>
      <c r="K131" s="17">
        <v>-165.62050483574299</v>
      </c>
      <c r="L131" s="17">
        <v>222.43946050803251</v>
      </c>
      <c r="M131" s="17">
        <v>213.5316745901558</v>
      </c>
      <c r="N131" s="17">
        <v>126.09907979168621</v>
      </c>
      <c r="O131" s="17">
        <v>-73.394787092226707</v>
      </c>
      <c r="P131" s="17">
        <v>709.36963501560842</v>
      </c>
      <c r="Q131" s="17">
        <v>-122.11411565425853</v>
      </c>
      <c r="R131" s="17">
        <v>-282.13437640318966</v>
      </c>
      <c r="S131" s="17">
        <v>20.687009638964497</v>
      </c>
      <c r="T131" s="17">
        <v>1.046991497928434</v>
      </c>
      <c r="U131" s="17">
        <v>-168.11115561247451</v>
      </c>
      <c r="V131" s="17">
        <v>-339.38834241764965</v>
      </c>
      <c r="W131" s="17">
        <v>189.60509738221782</v>
      </c>
      <c r="X131" s="17">
        <v>338.58002403168433</v>
      </c>
      <c r="Y131" s="17">
        <v>192.64555717750147</v>
      </c>
      <c r="Z131" s="17">
        <v>-251.02685368489625</v>
      </c>
      <c r="AA131" s="17">
        <v>75.419569916296382</v>
      </c>
      <c r="AB131" s="17">
        <v>-166.90618574399235</v>
      </c>
      <c r="AC131" s="17">
        <v>39.227421195831312</v>
      </c>
      <c r="AD131" s="17">
        <v>0.75081557953278011</v>
      </c>
      <c r="AE131" s="17">
        <v>-33.896936406892991</v>
      </c>
      <c r="AF131" s="17">
        <v>41.93744329347745</v>
      </c>
    </row>
    <row r="133" spans="5:32" ht="15.75" x14ac:dyDescent="0.25">
      <c r="E133" s="8" t="s">
        <v>145</v>
      </c>
      <c r="F133" s="13" t="s">
        <v>201</v>
      </c>
      <c r="G133" s="13" t="s">
        <v>200</v>
      </c>
      <c r="H133" s="13" t="s">
        <v>160</v>
      </c>
      <c r="I133" s="13" t="s">
        <v>161</v>
      </c>
      <c r="J133" s="13" t="s">
        <v>162</v>
      </c>
      <c r="K133" s="13" t="s">
        <v>163</v>
      </c>
      <c r="L133" s="13" t="s">
        <v>164</v>
      </c>
      <c r="M133" s="13" t="s">
        <v>165</v>
      </c>
      <c r="N133" s="13" t="s">
        <v>166</v>
      </c>
      <c r="O133" s="13" t="s">
        <v>167</v>
      </c>
      <c r="P133" s="13" t="s">
        <v>168</v>
      </c>
      <c r="Q133" s="13" t="s">
        <v>169</v>
      </c>
      <c r="R133" s="13" t="s">
        <v>170</v>
      </c>
      <c r="S133" s="13" t="s">
        <v>171</v>
      </c>
      <c r="T133" s="13" t="s">
        <v>172</v>
      </c>
      <c r="U133" s="13" t="s">
        <v>173</v>
      </c>
      <c r="V133" s="13" t="s">
        <v>174</v>
      </c>
      <c r="W133" s="13" t="s">
        <v>175</v>
      </c>
      <c r="X133" s="13" t="s">
        <v>176</v>
      </c>
      <c r="Y133" s="13" t="s">
        <v>177</v>
      </c>
      <c r="Z133" s="13" t="s">
        <v>178</v>
      </c>
      <c r="AA133" s="13" t="s">
        <v>179</v>
      </c>
      <c r="AB133" s="13" t="s">
        <v>180</v>
      </c>
      <c r="AC133" s="13" t="s">
        <v>181</v>
      </c>
      <c r="AD133" s="13" t="s">
        <v>182</v>
      </c>
      <c r="AE133" s="13" t="s">
        <v>183</v>
      </c>
      <c r="AF133" s="13" t="s">
        <v>184</v>
      </c>
    </row>
    <row r="134" spans="5:32" x14ac:dyDescent="0.2">
      <c r="E134" s="24" t="s">
        <v>155</v>
      </c>
      <c r="F134" s="17">
        <v>0</v>
      </c>
      <c r="G134" s="17">
        <v>0</v>
      </c>
      <c r="H134" s="17">
        <v>3.496280393158</v>
      </c>
      <c r="I134" s="17">
        <v>3.4944429077349861</v>
      </c>
      <c r="J134" s="17">
        <v>5.3785321286959853</v>
      </c>
      <c r="K134" s="17">
        <v>4.9780603461579815</v>
      </c>
      <c r="L134" s="17">
        <v>4.9781176616779819</v>
      </c>
      <c r="M134" s="17">
        <v>3.8839073369089805</v>
      </c>
      <c r="N134" s="17">
        <v>3.3295241252839785</v>
      </c>
      <c r="O134" s="17">
        <v>2.112357801092978</v>
      </c>
      <c r="P134" s="17">
        <v>2.1124149169019781</v>
      </c>
      <c r="Q134" s="17">
        <v>2.1124709263499781</v>
      </c>
      <c r="R134" s="17">
        <v>2.1125277907769782</v>
      </c>
      <c r="S134" s="17">
        <v>2.1125856549589783</v>
      </c>
      <c r="T134" s="17">
        <v>2.1126428474239782</v>
      </c>
      <c r="U134" s="17">
        <v>2.1127004311109783</v>
      </c>
      <c r="V134" s="17">
        <v>2.1127587677989781</v>
      </c>
      <c r="W134" s="17">
        <v>2.1128170426349779</v>
      </c>
      <c r="X134" s="17">
        <v>2.112875614456978</v>
      </c>
      <c r="Y134" s="17">
        <v>2.1129342722999782</v>
      </c>
      <c r="Z134" s="17">
        <v>2.1129926445609781</v>
      </c>
      <c r="AA134" s="17">
        <v>2.113052033468978</v>
      </c>
      <c r="AB134" s="17">
        <v>2.113112521539978</v>
      </c>
      <c r="AC134" s="17">
        <v>2.1131723671959781</v>
      </c>
      <c r="AD134" s="17">
        <v>2.113232577858978</v>
      </c>
      <c r="AE134" s="17">
        <v>2.1132932708959782</v>
      </c>
      <c r="AF134" s="17">
        <v>2.1133541989719782</v>
      </c>
    </row>
    <row r="135" spans="5:32" x14ac:dyDescent="0.2">
      <c r="E135" s="24" t="s">
        <v>156</v>
      </c>
      <c r="F135" s="17">
        <v>0</v>
      </c>
      <c r="G135" s="17">
        <v>0</v>
      </c>
      <c r="H135" s="17">
        <v>1.450079493169003E-3</v>
      </c>
      <c r="I135" s="17">
        <v>2.0258561416496357</v>
      </c>
      <c r="J135" s="17">
        <v>4.7889713071969862</v>
      </c>
      <c r="K135" s="17">
        <v>2.2308045965213545</v>
      </c>
      <c r="L135" s="17">
        <v>97.178396383665302</v>
      </c>
      <c r="M135" s="17">
        <v>62.221790000358055</v>
      </c>
      <c r="N135" s="17">
        <v>64.312284169936532</v>
      </c>
      <c r="O135" s="17">
        <v>48.925387764544986</v>
      </c>
      <c r="P135" s="17">
        <v>87.722495144187434</v>
      </c>
      <c r="Q135" s="17">
        <v>66.742307031411727</v>
      </c>
      <c r="R135" s="17">
        <v>13.871449757703473</v>
      </c>
      <c r="S135" s="17">
        <v>40.555705216979121</v>
      </c>
      <c r="T135" s="17">
        <v>42.098294981010845</v>
      </c>
      <c r="U135" s="17">
        <v>101.64902009719864</v>
      </c>
      <c r="V135" s="17">
        <v>133.84069409431379</v>
      </c>
      <c r="W135" s="17">
        <v>148.86746619705224</v>
      </c>
      <c r="X135" s="17">
        <v>141.71061550422476</v>
      </c>
      <c r="Y135" s="17">
        <v>153.89589908565975</v>
      </c>
      <c r="Z135" s="17">
        <v>179.40299017339882</v>
      </c>
      <c r="AA135" s="17">
        <v>186.35303344193534</v>
      </c>
      <c r="AB135" s="17">
        <v>225.98728710342132</v>
      </c>
      <c r="AC135" s="17">
        <v>228.88599014364405</v>
      </c>
      <c r="AD135" s="17">
        <v>230.36417932963408</v>
      </c>
      <c r="AE135" s="17">
        <v>204.35324783087026</v>
      </c>
      <c r="AF135" s="17">
        <v>203.98967510608901</v>
      </c>
    </row>
    <row r="136" spans="5:32" x14ac:dyDescent="0.2">
      <c r="E136" s="24" t="s">
        <v>157</v>
      </c>
      <c r="F136" s="17">
        <v>0</v>
      </c>
      <c r="G136" s="17">
        <v>0</v>
      </c>
      <c r="H136" s="17">
        <v>-0.53066225502947606</v>
      </c>
      <c r="I136" s="17">
        <v>-7.2279841530009676</v>
      </c>
      <c r="J136" s="17">
        <v>-13.311689542866493</v>
      </c>
      <c r="K136" s="17">
        <v>-19.225019546179411</v>
      </c>
      <c r="L136" s="17">
        <v>-28.929196580707469</v>
      </c>
      <c r="M136" s="17">
        <v>-28.625766456324989</v>
      </c>
      <c r="N136" s="17">
        <v>-35.553717639321661</v>
      </c>
      <c r="O136" s="17">
        <v>-25.462458494677836</v>
      </c>
      <c r="P136" s="17">
        <v>26.772184079411272</v>
      </c>
      <c r="Q136" s="17">
        <v>108.64709800006203</v>
      </c>
      <c r="R136" s="17">
        <v>172.07135605843993</v>
      </c>
      <c r="S136" s="17">
        <v>239.03662230239357</v>
      </c>
      <c r="T136" s="17">
        <v>320.7507388037929</v>
      </c>
      <c r="U136" s="17">
        <v>420.01303170658196</v>
      </c>
      <c r="V136" s="17">
        <v>512.27403919447988</v>
      </c>
      <c r="W136" s="17">
        <v>592.51825817782878</v>
      </c>
      <c r="X136" s="17">
        <v>663.44507161112983</v>
      </c>
      <c r="Y136" s="17">
        <v>705.32169781410801</v>
      </c>
      <c r="Z136" s="17">
        <v>779.30148498812389</v>
      </c>
      <c r="AA136" s="17">
        <v>852.89829223899096</v>
      </c>
      <c r="AB136" s="17">
        <v>928.72221727620206</v>
      </c>
      <c r="AC136" s="17">
        <v>999.50708356425275</v>
      </c>
      <c r="AD136" s="17">
        <v>1089.4583572930007</v>
      </c>
      <c r="AE136" s="17">
        <v>1211.7125092169067</v>
      </c>
      <c r="AF136" s="17">
        <v>1299.6020501531636</v>
      </c>
    </row>
    <row r="137" spans="5:32" x14ac:dyDescent="0.2">
      <c r="E137" s="24" t="s">
        <v>94</v>
      </c>
      <c r="F137" s="17">
        <v>0</v>
      </c>
      <c r="G137" s="17">
        <v>0</v>
      </c>
      <c r="H137" s="17">
        <v>2.5654061084209996</v>
      </c>
      <c r="I137" s="17">
        <v>2.5656107166409954</v>
      </c>
      <c r="J137" s="17">
        <v>2.939858619883001</v>
      </c>
      <c r="K137" s="17">
        <v>1.8327784694540015</v>
      </c>
      <c r="L137" s="17">
        <v>1.9027015772030034</v>
      </c>
      <c r="M137" s="17">
        <v>2.0450693892920024</v>
      </c>
      <c r="N137" s="17">
        <v>1.9584574748290033</v>
      </c>
      <c r="O137" s="17">
        <v>2.1280787439700042</v>
      </c>
      <c r="P137" s="17">
        <v>2.5816744103190064</v>
      </c>
      <c r="Q137" s="17">
        <v>-3.9522982553639934</v>
      </c>
      <c r="R137" s="17">
        <v>1.7641243202690071</v>
      </c>
      <c r="S137" s="17">
        <v>2.7182170410100071</v>
      </c>
      <c r="T137" s="17">
        <v>1.4779339286420039</v>
      </c>
      <c r="U137" s="17">
        <v>0.30403991988000434</v>
      </c>
      <c r="V137" s="17">
        <v>-7.2738428704869937</v>
      </c>
      <c r="W137" s="17">
        <v>-7.2588592092069941</v>
      </c>
      <c r="X137" s="17">
        <v>-5.4647808481939926</v>
      </c>
      <c r="Y137" s="17">
        <v>-6.9603340194689922</v>
      </c>
      <c r="Z137" s="17">
        <v>-7.7321291165869912</v>
      </c>
      <c r="AA137" s="17">
        <v>-5.6615327146809911</v>
      </c>
      <c r="AB137" s="17">
        <v>-7.1525149551919904</v>
      </c>
      <c r="AC137" s="17">
        <v>-5.4884382104679892</v>
      </c>
      <c r="AD137" s="17">
        <v>-5.6591917666949891</v>
      </c>
      <c r="AE137" s="17">
        <v>-6.0062742452759874</v>
      </c>
      <c r="AF137" s="17">
        <v>-5.6921450244779876</v>
      </c>
    </row>
    <row r="138" spans="5:32" x14ac:dyDescent="0.2">
      <c r="E138" s="24" t="s">
        <v>158</v>
      </c>
      <c r="F138" s="17">
        <v>0</v>
      </c>
      <c r="G138" s="17">
        <v>0</v>
      </c>
      <c r="H138" s="17">
        <v>92.817538810072023</v>
      </c>
      <c r="I138" s="17">
        <v>313.87084102351912</v>
      </c>
      <c r="J138" s="17">
        <v>726.60428871674151</v>
      </c>
      <c r="K138" s="17">
        <v>560.98378388099854</v>
      </c>
      <c r="L138" s="17">
        <v>783.42324438903108</v>
      </c>
      <c r="M138" s="17">
        <v>996.95491897918691</v>
      </c>
      <c r="N138" s="17">
        <v>1123.053998770873</v>
      </c>
      <c r="O138" s="17">
        <v>1049.6592116786462</v>
      </c>
      <c r="P138" s="17">
        <v>1759.0288466942548</v>
      </c>
      <c r="Q138" s="17">
        <v>1636.9147310399962</v>
      </c>
      <c r="R138" s="17">
        <v>1354.7803546368066</v>
      </c>
      <c r="S138" s="17">
        <v>1375.4673642757712</v>
      </c>
      <c r="T138" s="17">
        <v>1376.5143557736997</v>
      </c>
      <c r="U138" s="17">
        <v>1208.4032001612252</v>
      </c>
      <c r="V138" s="17">
        <v>869.01485774357548</v>
      </c>
      <c r="W138" s="17">
        <v>1058.6199551257932</v>
      </c>
      <c r="X138" s="17">
        <v>1397.1999791574776</v>
      </c>
      <c r="Y138" s="17">
        <v>1589.845536334979</v>
      </c>
      <c r="Z138" s="17">
        <v>1338.8186826500828</v>
      </c>
      <c r="AA138" s="17">
        <v>1414.2382525663793</v>
      </c>
      <c r="AB138" s="17">
        <v>1247.3320668223869</v>
      </c>
      <c r="AC138" s="17">
        <v>1286.5594880182182</v>
      </c>
      <c r="AD138" s="17">
        <v>1287.310303597751</v>
      </c>
      <c r="AE138" s="17">
        <v>1253.413367190858</v>
      </c>
      <c r="AF138" s="17">
        <v>1295.3508104843354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5F0E1-DE82-45A5-B580-E3E1653AF7A7}">
  <sheetPr codeName="Sheet11">
    <tabColor theme="4"/>
  </sheetPr>
  <dimension ref="A1:AJ149"/>
  <sheetViews>
    <sheetView workbookViewId="0"/>
  </sheetViews>
  <sheetFormatPr defaultRowHeight="15" x14ac:dyDescent="0.2"/>
  <cols>
    <col min="2" max="2" width="17" customWidth="1"/>
    <col min="3" max="3" width="36.6640625" style="26" customWidth="1"/>
    <col min="5" max="32" width="20.33203125" customWidth="1"/>
    <col min="34" max="34" width="18.88671875" bestFit="1" customWidth="1"/>
    <col min="35" max="35" width="15.77734375" bestFit="1" customWidth="1"/>
    <col min="36" max="36" width="13.88671875" bestFit="1" customWidth="1"/>
  </cols>
  <sheetData>
    <row r="1" spans="1:7" ht="18" x14ac:dyDescent="0.25">
      <c r="A1" s="2" t="s">
        <v>56</v>
      </c>
      <c r="B1" s="2" t="s">
        <v>97</v>
      </c>
    </row>
    <row r="2" spans="1:7" ht="15.75" x14ac:dyDescent="0.25">
      <c r="A2" t="s">
        <v>32</v>
      </c>
      <c r="E2" s="58"/>
      <c r="F2" s="57"/>
      <c r="G2" s="57"/>
    </row>
    <row r="3" spans="1:7" ht="15.75" x14ac:dyDescent="0.25">
      <c r="E3" s="59"/>
      <c r="F3" s="53"/>
      <c r="G3" s="53"/>
    </row>
    <row r="4" spans="1:7" ht="21" x14ac:dyDescent="0.35">
      <c r="B4" s="4" t="s">
        <v>204</v>
      </c>
      <c r="C4" s="4"/>
      <c r="D4" s="4"/>
      <c r="E4" s="4"/>
      <c r="F4" s="4"/>
      <c r="G4" s="4"/>
    </row>
    <row r="5" spans="1:7" ht="15.75" x14ac:dyDescent="0.25">
      <c r="E5" s="59"/>
      <c r="F5" s="53"/>
      <c r="G5" s="53"/>
    </row>
    <row r="6" spans="1:7" ht="15.75" x14ac:dyDescent="0.25">
      <c r="B6" s="41" t="s">
        <v>65</v>
      </c>
      <c r="C6" s="12"/>
      <c r="D6" s="12"/>
      <c r="E6" s="71"/>
      <c r="F6" s="71"/>
      <c r="G6" s="71"/>
    </row>
    <row r="7" spans="1:7" ht="15.75" x14ac:dyDescent="0.25">
      <c r="B7" s="5" t="s">
        <v>5</v>
      </c>
      <c r="C7" s="5"/>
      <c r="D7" s="5"/>
      <c r="E7" s="6" t="s">
        <v>7</v>
      </c>
      <c r="F7" s="13" t="s">
        <v>83</v>
      </c>
      <c r="G7" s="13" t="s">
        <v>28</v>
      </c>
    </row>
    <row r="8" spans="1:7" x14ac:dyDescent="0.2">
      <c r="B8" s="7" t="s">
        <v>42</v>
      </c>
      <c r="C8" s="7"/>
      <c r="D8" s="7"/>
      <c r="E8" s="11" t="s">
        <v>38</v>
      </c>
      <c r="F8" s="90">
        <v>5.5E-2</v>
      </c>
      <c r="G8" s="90">
        <v>5.5E-2</v>
      </c>
    </row>
    <row r="9" spans="1:7" x14ac:dyDescent="0.2">
      <c r="C9"/>
      <c r="E9" s="9"/>
      <c r="F9" s="53"/>
      <c r="G9" s="53"/>
    </row>
    <row r="10" spans="1:7" ht="15.75" x14ac:dyDescent="0.25">
      <c r="B10" s="5" t="s">
        <v>48</v>
      </c>
      <c r="C10" s="5"/>
      <c r="D10" s="5"/>
      <c r="E10" s="6" t="s">
        <v>7</v>
      </c>
      <c r="F10" s="13" t="s">
        <v>83</v>
      </c>
      <c r="G10" s="13" t="s">
        <v>28</v>
      </c>
    </row>
    <row r="11" spans="1:7" x14ac:dyDescent="0.2">
      <c r="B11" s="63" t="s">
        <v>185</v>
      </c>
      <c r="C11" s="1"/>
      <c r="D11" s="1"/>
      <c r="E11" s="11" t="s">
        <v>60</v>
      </c>
      <c r="F11" s="92">
        <v>1</v>
      </c>
      <c r="G11" s="92">
        <v>1</v>
      </c>
    </row>
    <row r="12" spans="1:7" x14ac:dyDescent="0.2">
      <c r="B12" s="63" t="s">
        <v>186</v>
      </c>
      <c r="C12" s="1"/>
      <c r="D12" s="1"/>
      <c r="E12" s="11" t="s">
        <v>60</v>
      </c>
      <c r="F12" s="92">
        <v>1</v>
      </c>
      <c r="G12" s="92">
        <v>1</v>
      </c>
    </row>
    <row r="13" spans="1:7" x14ac:dyDescent="0.2">
      <c r="B13" s="63" t="s">
        <v>110</v>
      </c>
      <c r="C13" s="1"/>
      <c r="D13" s="1"/>
      <c r="E13" s="11" t="s">
        <v>60</v>
      </c>
      <c r="F13" s="92">
        <v>1</v>
      </c>
      <c r="G13" s="92">
        <v>1</v>
      </c>
    </row>
    <row r="14" spans="1:7" x14ac:dyDescent="0.2">
      <c r="C14"/>
      <c r="E14" s="9"/>
      <c r="F14" s="53"/>
      <c r="G14" s="53"/>
    </row>
    <row r="15" spans="1:7" ht="15.75" x14ac:dyDescent="0.25">
      <c r="B15" s="5" t="s">
        <v>66</v>
      </c>
      <c r="C15" s="5"/>
      <c r="D15" s="5"/>
      <c r="E15" s="6" t="s">
        <v>7</v>
      </c>
      <c r="F15" s="13" t="s">
        <v>83</v>
      </c>
      <c r="G15" s="13" t="s">
        <v>28</v>
      </c>
    </row>
    <row r="16" spans="1:7" x14ac:dyDescent="0.2">
      <c r="B16" s="63" t="s">
        <v>59</v>
      </c>
      <c r="C16" s="1"/>
      <c r="D16" s="1"/>
      <c r="E16" s="11" t="s">
        <v>60</v>
      </c>
      <c r="F16" s="92">
        <v>1</v>
      </c>
      <c r="G16" s="92">
        <v>1</v>
      </c>
    </row>
    <row r="17" spans="2:32" x14ac:dyDescent="0.2">
      <c r="B17" s="63" t="s">
        <v>92</v>
      </c>
      <c r="C17" s="1"/>
      <c r="D17" s="1"/>
      <c r="E17" s="11" t="s">
        <v>60</v>
      </c>
      <c r="F17" s="92">
        <v>1</v>
      </c>
      <c r="G17" s="92">
        <v>1</v>
      </c>
    </row>
    <row r="18" spans="2:32" x14ac:dyDescent="0.2">
      <c r="B18" s="63" t="s">
        <v>93</v>
      </c>
      <c r="C18" s="1"/>
      <c r="D18" s="1"/>
      <c r="E18" s="11" t="s">
        <v>60</v>
      </c>
      <c r="F18" s="92">
        <v>1</v>
      </c>
      <c r="G18" s="92">
        <v>1</v>
      </c>
    </row>
    <row r="19" spans="2:32" x14ac:dyDescent="0.2">
      <c r="B19" s="63" t="s">
        <v>94</v>
      </c>
      <c r="C19" s="1"/>
      <c r="D19" s="1"/>
      <c r="E19" s="11" t="s">
        <v>60</v>
      </c>
      <c r="F19" s="92">
        <v>1</v>
      </c>
      <c r="G19" s="92">
        <v>1</v>
      </c>
    </row>
    <row r="20" spans="2:32" x14ac:dyDescent="0.2">
      <c r="B20" s="63" t="s">
        <v>95</v>
      </c>
      <c r="C20" s="1"/>
      <c r="D20" s="1"/>
      <c r="E20" s="11" t="s">
        <v>60</v>
      </c>
      <c r="F20" s="92">
        <v>1</v>
      </c>
      <c r="G20" s="92">
        <v>1</v>
      </c>
    </row>
    <row r="21" spans="2:32" ht="15.75" x14ac:dyDescent="0.25">
      <c r="E21" s="59"/>
      <c r="F21" s="53"/>
      <c r="G21" s="53"/>
    </row>
    <row r="22" spans="2:32" ht="15.75" x14ac:dyDescent="0.25">
      <c r="D22" s="9"/>
      <c r="E22" s="59"/>
      <c r="F22" s="53"/>
      <c r="G22" s="53"/>
    </row>
    <row r="23" spans="2:32" ht="21" x14ac:dyDescent="0.35">
      <c r="B23" s="4" t="s">
        <v>35</v>
      </c>
      <c r="C23" s="27"/>
      <c r="D23" s="42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</row>
    <row r="24" spans="2:32" x14ac:dyDescent="0.2">
      <c r="D24" s="9"/>
    </row>
    <row r="25" spans="2:32" ht="15.75" x14ac:dyDescent="0.25">
      <c r="B25" s="3" t="s">
        <v>25</v>
      </c>
      <c r="C25" s="25"/>
      <c r="D25" s="10"/>
      <c r="E25" s="10"/>
      <c r="F25" s="103">
        <v>1</v>
      </c>
      <c r="G25" s="103">
        <v>1</v>
      </c>
      <c r="H25" s="103">
        <v>1</v>
      </c>
      <c r="I25" s="103">
        <v>1</v>
      </c>
      <c r="J25" s="103">
        <v>1</v>
      </c>
      <c r="K25" s="103">
        <v>1</v>
      </c>
      <c r="L25" s="103">
        <v>1</v>
      </c>
      <c r="M25" s="103">
        <v>1</v>
      </c>
      <c r="N25" s="103">
        <v>1</v>
      </c>
      <c r="O25" s="103">
        <v>1</v>
      </c>
      <c r="P25" s="103">
        <v>1</v>
      </c>
      <c r="Q25" s="103">
        <v>1</v>
      </c>
      <c r="R25" s="103">
        <v>1</v>
      </c>
      <c r="S25" s="103">
        <v>1</v>
      </c>
      <c r="T25" s="103">
        <v>1</v>
      </c>
      <c r="U25" s="103">
        <v>1</v>
      </c>
      <c r="V25" s="103">
        <v>1</v>
      </c>
      <c r="W25" s="103">
        <v>1</v>
      </c>
      <c r="X25" s="103">
        <v>1</v>
      </c>
      <c r="Y25" s="103">
        <v>1</v>
      </c>
      <c r="Z25" s="103">
        <v>1</v>
      </c>
      <c r="AA25" s="103">
        <v>1</v>
      </c>
      <c r="AB25" s="103">
        <v>1</v>
      </c>
      <c r="AC25" s="103">
        <v>1</v>
      </c>
      <c r="AD25" s="103">
        <v>1</v>
      </c>
      <c r="AE25" s="103">
        <v>1</v>
      </c>
      <c r="AF25" s="103">
        <v>1</v>
      </c>
    </row>
    <row r="26" spans="2:32" ht="15.75" x14ac:dyDescent="0.25">
      <c r="B26" s="5" t="s">
        <v>13</v>
      </c>
      <c r="C26" s="8"/>
      <c r="D26" s="6" t="s">
        <v>18</v>
      </c>
      <c r="E26" s="6" t="s">
        <v>27</v>
      </c>
      <c r="F26" s="13">
        <v>2022</v>
      </c>
      <c r="G26" s="13">
        <v>2023</v>
      </c>
      <c r="H26" s="13">
        <v>2024</v>
      </c>
      <c r="I26" s="13">
        <v>2025</v>
      </c>
      <c r="J26" s="13">
        <v>2026</v>
      </c>
      <c r="K26" s="13">
        <v>2027</v>
      </c>
      <c r="L26" s="13">
        <v>2028</v>
      </c>
      <c r="M26" s="13">
        <v>2029</v>
      </c>
      <c r="N26" s="13">
        <v>2030</v>
      </c>
      <c r="O26" s="13">
        <v>2031</v>
      </c>
      <c r="P26" s="13">
        <v>2032</v>
      </c>
      <c r="Q26" s="13">
        <v>2033</v>
      </c>
      <c r="R26" s="13">
        <v>2034</v>
      </c>
      <c r="S26" s="13">
        <v>2035</v>
      </c>
      <c r="T26" s="13">
        <v>2036</v>
      </c>
      <c r="U26" s="13">
        <v>2037</v>
      </c>
      <c r="V26" s="13">
        <v>2038</v>
      </c>
      <c r="W26" s="13">
        <v>2039</v>
      </c>
      <c r="X26" s="13">
        <v>2040</v>
      </c>
      <c r="Y26" s="13">
        <v>2041</v>
      </c>
      <c r="Z26" s="13">
        <v>2042</v>
      </c>
      <c r="AA26" s="13">
        <v>2043</v>
      </c>
      <c r="AB26" s="13">
        <v>2044</v>
      </c>
      <c r="AC26" s="13">
        <v>2045</v>
      </c>
      <c r="AD26" s="13">
        <v>2046</v>
      </c>
      <c r="AE26" s="13">
        <v>2047</v>
      </c>
      <c r="AF26" s="13">
        <v>2048</v>
      </c>
    </row>
    <row r="27" spans="2:32" x14ac:dyDescent="0.2">
      <c r="B27" s="60" t="s">
        <v>14</v>
      </c>
      <c r="C27" s="24"/>
      <c r="D27" s="11" t="s">
        <v>24</v>
      </c>
      <c r="E27" s="23">
        <v>-169341833.73687676</v>
      </c>
      <c r="F27" s="22">
        <v>-15286823.054772653</v>
      </c>
      <c r="G27" s="22">
        <v>-47353132.116797112</v>
      </c>
      <c r="H27" s="22">
        <v>-218989766.29454815</v>
      </c>
      <c r="I27" s="22">
        <v>-95766103.368716776</v>
      </c>
      <c r="J27" s="22">
        <v>-126769346.19936404</v>
      </c>
      <c r="K27" s="22">
        <v>5257943.8156482764</v>
      </c>
      <c r="L27" s="22">
        <v>38782036.706902474</v>
      </c>
      <c r="M27" s="22">
        <v>19733099.915611323</v>
      </c>
      <c r="N27" s="22">
        <v>-143028398.03766492</v>
      </c>
      <c r="O27" s="22">
        <v>-16042736.121290501</v>
      </c>
      <c r="P27" s="22">
        <v>6309217.9468991105</v>
      </c>
      <c r="Q27" s="22">
        <v>741142339.28819847</v>
      </c>
      <c r="R27" s="22">
        <v>254773681.51629972</v>
      </c>
      <c r="S27" s="22">
        <v>-535713809.43488383</v>
      </c>
      <c r="T27" s="22">
        <v>-1487487750.226603</v>
      </c>
      <c r="U27" s="22">
        <v>-724173435.01273835</v>
      </c>
      <c r="V27" s="22">
        <v>200306134.03461266</v>
      </c>
      <c r="W27" s="22">
        <v>-543947164.25558317</v>
      </c>
      <c r="X27" s="22">
        <v>1098742854.0955462</v>
      </c>
      <c r="Y27" s="22">
        <v>-485426824.73445004</v>
      </c>
      <c r="Z27" s="22">
        <v>-427604303.23173761</v>
      </c>
      <c r="AA27" s="22">
        <v>287554552.65181339</v>
      </c>
      <c r="AB27" s="22">
        <v>279857026.26824492</v>
      </c>
      <c r="AC27" s="22">
        <v>-109032123.88303249</v>
      </c>
      <c r="AD27" s="22">
        <v>738092821.26367784</v>
      </c>
      <c r="AE27" s="22">
        <v>326849462.2651422</v>
      </c>
      <c r="AF27" s="22">
        <v>2671807839.1429124</v>
      </c>
    </row>
    <row r="28" spans="2:32" x14ac:dyDescent="0.2">
      <c r="B28" s="60" t="s">
        <v>15</v>
      </c>
      <c r="C28" s="24"/>
      <c r="D28" s="11" t="s">
        <v>24</v>
      </c>
      <c r="E28" s="23">
        <v>-360865031.04187256</v>
      </c>
      <c r="F28" s="22">
        <v>-15286823.054772653</v>
      </c>
      <c r="G28" s="22">
        <v>-47353132.116797112</v>
      </c>
      <c r="H28" s="22">
        <v>-219310080.19867915</v>
      </c>
      <c r="I28" s="22">
        <v>-185909735.62446737</v>
      </c>
      <c r="J28" s="22">
        <v>-275627129.49831152</v>
      </c>
      <c r="K28" s="22">
        <v>12090447.499477316</v>
      </c>
      <c r="L28" s="22">
        <v>59931105.998039432</v>
      </c>
      <c r="M28" s="22">
        <v>-8665340.6948941592</v>
      </c>
      <c r="N28" s="22">
        <v>-178274490.24587235</v>
      </c>
      <c r="O28" s="22">
        <v>-22540386.884143956</v>
      </c>
      <c r="P28" s="22">
        <v>4467598.808107594</v>
      </c>
      <c r="Q28" s="22">
        <v>665429896.6697489</v>
      </c>
      <c r="R28" s="22">
        <v>422142673.87466598</v>
      </c>
      <c r="S28" s="22">
        <v>-874012243.10277486</v>
      </c>
      <c r="T28" s="22">
        <v>-1181435119.2387114</v>
      </c>
      <c r="U28" s="22">
        <v>-919957152.79435301</v>
      </c>
      <c r="V28" s="22">
        <v>363551716.24766839</v>
      </c>
      <c r="W28" s="22">
        <v>-434331662.10776407</v>
      </c>
      <c r="X28" s="22">
        <v>1020958924.421326</v>
      </c>
      <c r="Y28" s="22">
        <v>-356000451.99323958</v>
      </c>
      <c r="Z28" s="22">
        <v>-479104395.38970268</v>
      </c>
      <c r="AA28" s="22">
        <v>337473590.16081244</v>
      </c>
      <c r="AB28" s="22">
        <v>275863342.43301463</v>
      </c>
      <c r="AC28" s="22">
        <v>-196622870.34360528</v>
      </c>
      <c r="AD28" s="22">
        <v>473791459.85773951</v>
      </c>
      <c r="AE28" s="22">
        <v>296999887.85924768</v>
      </c>
      <c r="AF28" s="22">
        <v>2939378945.0146656</v>
      </c>
    </row>
    <row r="29" spans="2:32" collapsed="1" x14ac:dyDescent="0.2">
      <c r="D29" s="9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</row>
    <row r="30" spans="2:32" ht="15.75" x14ac:dyDescent="0.25">
      <c r="B30" s="3" t="s">
        <v>47</v>
      </c>
      <c r="C30" s="25"/>
      <c r="D30" s="10"/>
      <c r="E30" s="10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</row>
    <row r="31" spans="2:32" ht="15.75" x14ac:dyDescent="0.25">
      <c r="B31" s="5" t="s">
        <v>13</v>
      </c>
      <c r="C31" s="8"/>
      <c r="D31" s="6" t="s">
        <v>18</v>
      </c>
      <c r="E31" s="6" t="s">
        <v>26</v>
      </c>
      <c r="F31" s="13">
        <v>2022</v>
      </c>
      <c r="G31" s="13">
        <v>2023</v>
      </c>
      <c r="H31" s="13">
        <v>2024</v>
      </c>
      <c r="I31" s="13">
        <v>2025</v>
      </c>
      <c r="J31" s="13">
        <v>2026</v>
      </c>
      <c r="K31" s="13">
        <v>2027</v>
      </c>
      <c r="L31" s="13">
        <v>2028</v>
      </c>
      <c r="M31" s="13">
        <v>2029</v>
      </c>
      <c r="N31" s="13">
        <v>2030</v>
      </c>
      <c r="O31" s="13">
        <v>2031</v>
      </c>
      <c r="P31" s="13">
        <v>2032</v>
      </c>
      <c r="Q31" s="13">
        <v>2033</v>
      </c>
      <c r="R31" s="13">
        <v>2034</v>
      </c>
      <c r="S31" s="13">
        <v>2035</v>
      </c>
      <c r="T31" s="13">
        <v>2036</v>
      </c>
      <c r="U31" s="13">
        <v>2037</v>
      </c>
      <c r="V31" s="13">
        <v>2038</v>
      </c>
      <c r="W31" s="13">
        <v>2039</v>
      </c>
      <c r="X31" s="13">
        <v>2040</v>
      </c>
      <c r="Y31" s="13">
        <v>2041</v>
      </c>
      <c r="Z31" s="13">
        <v>2042</v>
      </c>
      <c r="AA31" s="13">
        <v>2043</v>
      </c>
      <c r="AB31" s="13">
        <v>2044</v>
      </c>
      <c r="AC31" s="13">
        <v>2045</v>
      </c>
      <c r="AD31" s="13">
        <v>2046</v>
      </c>
      <c r="AE31" s="13">
        <v>2047</v>
      </c>
      <c r="AF31" s="13">
        <v>2048</v>
      </c>
    </row>
    <row r="32" spans="2:32" x14ac:dyDescent="0.2">
      <c r="B32" s="60" t="s">
        <v>14</v>
      </c>
      <c r="C32" s="24"/>
      <c r="D32" s="11" t="s">
        <v>24</v>
      </c>
      <c r="E32" s="23">
        <v>971446099.32692409</v>
      </c>
      <c r="F32" s="22">
        <v>0</v>
      </c>
      <c r="G32" s="22">
        <v>0</v>
      </c>
      <c r="H32" s="22">
        <v>53727.516778656747</v>
      </c>
      <c r="I32" s="22">
        <v>-776570.17943310621</v>
      </c>
      <c r="J32" s="22">
        <v>18095621.68804903</v>
      </c>
      <c r="K32" s="22">
        <v>5257943.8156482764</v>
      </c>
      <c r="L32" s="22">
        <v>38782036.706902474</v>
      </c>
      <c r="M32" s="22">
        <v>19733099.915611323</v>
      </c>
      <c r="N32" s="22">
        <v>-143028398.03766492</v>
      </c>
      <c r="O32" s="22">
        <v>-16042736.121290501</v>
      </c>
      <c r="P32" s="22">
        <v>6309217.9468991105</v>
      </c>
      <c r="Q32" s="22">
        <v>741142339.28819847</v>
      </c>
      <c r="R32" s="22">
        <v>281325529.37450999</v>
      </c>
      <c r="S32" s="22">
        <v>-24006449.318832278</v>
      </c>
      <c r="T32" s="22">
        <v>-23310934.594961811</v>
      </c>
      <c r="U32" s="22">
        <v>-27051025.170759331</v>
      </c>
      <c r="V32" s="22">
        <v>235440750.59842369</v>
      </c>
      <c r="W32" s="22">
        <v>-513568310.1009801</v>
      </c>
      <c r="X32" s="22">
        <v>1129121708.2501493</v>
      </c>
      <c r="Y32" s="22">
        <v>-455047970.57984692</v>
      </c>
      <c r="Z32" s="22">
        <v>-397225449.07713449</v>
      </c>
      <c r="AA32" s="22">
        <v>317933406.80641651</v>
      </c>
      <c r="AB32" s="22">
        <v>310235880.42284799</v>
      </c>
      <c r="AC32" s="22">
        <v>-78653269.728429377</v>
      </c>
      <c r="AD32" s="22">
        <v>768471675.41828096</v>
      </c>
      <c r="AE32" s="22">
        <v>357228316.41974533</v>
      </c>
      <c r="AF32" s="22">
        <v>140724118.30833179</v>
      </c>
    </row>
    <row r="33" spans="2:36" x14ac:dyDescent="0.2">
      <c r="B33" s="60" t="s">
        <v>15</v>
      </c>
      <c r="C33" s="24"/>
      <c r="D33" s="11" t="s">
        <v>24</v>
      </c>
      <c r="E33" s="23">
        <v>1082068293.5627062</v>
      </c>
      <c r="F33" s="22">
        <v>0</v>
      </c>
      <c r="G33" s="22">
        <v>0</v>
      </c>
      <c r="H33" s="22">
        <v>-266586.38735234691</v>
      </c>
      <c r="I33" s="22">
        <v>-3895202.4351836988</v>
      </c>
      <c r="J33" s="22">
        <v>130312838.38910145</v>
      </c>
      <c r="K33" s="22">
        <v>14590447.499477316</v>
      </c>
      <c r="L33" s="22">
        <v>62431105.998039432</v>
      </c>
      <c r="M33" s="22">
        <v>-6165340.6948941592</v>
      </c>
      <c r="N33" s="22">
        <v>-175774490.24587235</v>
      </c>
      <c r="O33" s="22">
        <v>-20040386.884143956</v>
      </c>
      <c r="P33" s="22">
        <v>6967598.808107594</v>
      </c>
      <c r="Q33" s="22">
        <v>667929896.6697489</v>
      </c>
      <c r="R33" s="22">
        <v>451194521.7328763</v>
      </c>
      <c r="S33" s="22">
        <v>-359804882.98672324</v>
      </c>
      <c r="T33" s="22">
        <v>285241696.39292955</v>
      </c>
      <c r="U33" s="22">
        <v>-220334742.95237386</v>
      </c>
      <c r="V33" s="22">
        <v>401186332.81147945</v>
      </c>
      <c r="W33" s="22">
        <v>-401452807.953161</v>
      </c>
      <c r="X33" s="22">
        <v>1053837778.575929</v>
      </c>
      <c r="Y33" s="22">
        <v>-323121597.83863652</v>
      </c>
      <c r="Z33" s="22">
        <v>-446225541.23509955</v>
      </c>
      <c r="AA33" s="22">
        <v>370352444.31541556</v>
      </c>
      <c r="AB33" s="22">
        <v>308742196.58761775</v>
      </c>
      <c r="AC33" s="22">
        <v>-96244016.189002186</v>
      </c>
      <c r="AD33" s="22">
        <v>709170314.01234269</v>
      </c>
      <c r="AE33" s="22">
        <v>329878742.01385081</v>
      </c>
      <c r="AF33" s="22">
        <v>140400231.88008475</v>
      </c>
    </row>
    <row r="34" spans="2:36" collapsed="1" x14ac:dyDescent="0.2">
      <c r="D34" s="9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</row>
    <row r="35" spans="2:36" ht="15.75" x14ac:dyDescent="0.25">
      <c r="B35" s="3" t="s">
        <v>45</v>
      </c>
      <c r="C35" s="25"/>
      <c r="D35" s="10"/>
      <c r="E35" s="10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</row>
    <row r="36" spans="2:36" ht="15.75" x14ac:dyDescent="0.25">
      <c r="B36" s="5" t="s">
        <v>13</v>
      </c>
      <c r="C36" s="8"/>
      <c r="D36" s="6" t="s">
        <v>18</v>
      </c>
      <c r="E36" s="6" t="s">
        <v>26</v>
      </c>
      <c r="F36" s="13">
        <v>2022</v>
      </c>
      <c r="G36" s="13">
        <v>2023</v>
      </c>
      <c r="H36" s="13">
        <v>2024</v>
      </c>
      <c r="I36" s="13">
        <v>2025</v>
      </c>
      <c r="J36" s="13">
        <v>2026</v>
      </c>
      <c r="K36" s="13">
        <v>2027</v>
      </c>
      <c r="L36" s="13">
        <v>2028</v>
      </c>
      <c r="M36" s="13">
        <v>2029</v>
      </c>
      <c r="N36" s="13">
        <v>2030</v>
      </c>
      <c r="O36" s="13">
        <v>2031</v>
      </c>
      <c r="P36" s="13">
        <v>2032</v>
      </c>
      <c r="Q36" s="13">
        <v>2033</v>
      </c>
      <c r="R36" s="13">
        <v>2034</v>
      </c>
      <c r="S36" s="13">
        <v>2035</v>
      </c>
      <c r="T36" s="13">
        <v>2036</v>
      </c>
      <c r="U36" s="13">
        <v>2037</v>
      </c>
      <c r="V36" s="13">
        <v>2038</v>
      </c>
      <c r="W36" s="13">
        <v>2039</v>
      </c>
      <c r="X36" s="13">
        <v>2040</v>
      </c>
      <c r="Y36" s="13">
        <v>2041</v>
      </c>
      <c r="Z36" s="13">
        <v>2042</v>
      </c>
      <c r="AA36" s="13">
        <v>2043</v>
      </c>
      <c r="AB36" s="13">
        <v>2044</v>
      </c>
      <c r="AC36" s="13">
        <v>2045</v>
      </c>
      <c r="AD36" s="13">
        <v>2046</v>
      </c>
      <c r="AE36" s="13">
        <v>2047</v>
      </c>
      <c r="AF36" s="13">
        <v>2048</v>
      </c>
    </row>
    <row r="37" spans="2:36" x14ac:dyDescent="0.2">
      <c r="B37" s="60" t="s">
        <v>14</v>
      </c>
      <c r="C37" s="24"/>
      <c r="D37" s="11" t="s">
        <v>24</v>
      </c>
      <c r="E37" s="23">
        <v>-1140787933.0638006</v>
      </c>
      <c r="F37" s="22">
        <v>-15286823.054772653</v>
      </c>
      <c r="G37" s="22">
        <v>-47353132.116797112</v>
      </c>
      <c r="H37" s="22">
        <v>-219043493.8113268</v>
      </c>
      <c r="I37" s="22">
        <v>-94989533.189283669</v>
      </c>
      <c r="J37" s="22">
        <v>-144864967.88741305</v>
      </c>
      <c r="K37" s="22">
        <v>0</v>
      </c>
      <c r="L37" s="22">
        <v>0</v>
      </c>
      <c r="M37" s="22">
        <v>0</v>
      </c>
      <c r="N37" s="22">
        <v>0</v>
      </c>
      <c r="O37" s="22">
        <v>0</v>
      </c>
      <c r="P37" s="22">
        <v>0</v>
      </c>
      <c r="Q37" s="22">
        <v>0</v>
      </c>
      <c r="R37" s="22">
        <v>-26551847.858210303</v>
      </c>
      <c r="S37" s="22">
        <v>-511707360.11605155</v>
      </c>
      <c r="T37" s="22">
        <v>-1464176815.6316411</v>
      </c>
      <c r="U37" s="22">
        <v>-697122409.84197903</v>
      </c>
      <c r="V37" s="22">
        <v>-35134616.563811049</v>
      </c>
      <c r="W37" s="22">
        <v>-30378854.154603109</v>
      </c>
      <c r="X37" s="22">
        <v>-30378854.154603109</v>
      </c>
      <c r="Y37" s="22">
        <v>-30378854.154603109</v>
      </c>
      <c r="Z37" s="22">
        <v>-30378854.154603109</v>
      </c>
      <c r="AA37" s="22">
        <v>-30378854.154603109</v>
      </c>
      <c r="AB37" s="22">
        <v>-30378854.154603109</v>
      </c>
      <c r="AC37" s="22">
        <v>-30378854.154603109</v>
      </c>
      <c r="AD37" s="22">
        <v>-30378854.154603109</v>
      </c>
      <c r="AE37" s="22">
        <v>-30378854.154603109</v>
      </c>
      <c r="AF37" s="22">
        <v>2531083720.8345809</v>
      </c>
    </row>
    <row r="38" spans="2:36" x14ac:dyDescent="0.2">
      <c r="B38" s="60" t="s">
        <v>15</v>
      </c>
      <c r="C38" s="24"/>
      <c r="D38" s="11" t="s">
        <v>24</v>
      </c>
      <c r="E38" s="23">
        <v>-1442933324.6045787</v>
      </c>
      <c r="F38" s="22">
        <v>-15286823.054772653</v>
      </c>
      <c r="G38" s="22">
        <v>-47353132.116797112</v>
      </c>
      <c r="H38" s="22">
        <v>-219043493.8113268</v>
      </c>
      <c r="I38" s="22">
        <v>-182014533.18928367</v>
      </c>
      <c r="J38" s="22">
        <v>-405939967.88741302</v>
      </c>
      <c r="K38" s="22">
        <v>-2500000</v>
      </c>
      <c r="L38" s="22">
        <v>-2500000</v>
      </c>
      <c r="M38" s="22">
        <v>-2500000</v>
      </c>
      <c r="N38" s="22">
        <v>-2500000</v>
      </c>
      <c r="O38" s="22">
        <v>-2500000</v>
      </c>
      <c r="P38" s="22">
        <v>-2500000</v>
      </c>
      <c r="Q38" s="22">
        <v>-2500000</v>
      </c>
      <c r="R38" s="22">
        <v>-29051847.858210303</v>
      </c>
      <c r="S38" s="22">
        <v>-514207360.11605155</v>
      </c>
      <c r="T38" s="22">
        <v>-1466676815.6316411</v>
      </c>
      <c r="U38" s="22">
        <v>-699622409.84197903</v>
      </c>
      <c r="V38" s="22">
        <v>-37634616.563811049</v>
      </c>
      <c r="W38" s="22">
        <v>-32878854.154603109</v>
      </c>
      <c r="X38" s="22">
        <v>-32878854.154603109</v>
      </c>
      <c r="Y38" s="22">
        <v>-32878854.154603109</v>
      </c>
      <c r="Z38" s="22">
        <v>-32878854.154603109</v>
      </c>
      <c r="AA38" s="22">
        <v>-32878854.154603109</v>
      </c>
      <c r="AB38" s="22">
        <v>-32878854.154603109</v>
      </c>
      <c r="AC38" s="22">
        <v>-100378854.15460311</v>
      </c>
      <c r="AD38" s="22">
        <v>-235378854.15460312</v>
      </c>
      <c r="AE38" s="22">
        <v>-32878854.154603109</v>
      </c>
      <c r="AF38" s="22">
        <v>2798978713.1345811</v>
      </c>
    </row>
    <row r="39" spans="2:36" x14ac:dyDescent="0.2">
      <c r="D39" s="9"/>
    </row>
    <row r="40" spans="2:36" x14ac:dyDescent="0.2">
      <c r="D40" s="9"/>
    </row>
    <row r="41" spans="2:36" ht="21" x14ac:dyDescent="0.35">
      <c r="B41" s="4" t="s">
        <v>34</v>
      </c>
      <c r="C41" s="27"/>
      <c r="D41" s="42"/>
      <c r="E41" s="4"/>
      <c r="F41" s="104">
        <v>1</v>
      </c>
      <c r="G41" s="104">
        <v>1</v>
      </c>
      <c r="H41" s="104">
        <v>1</v>
      </c>
      <c r="I41" s="104">
        <v>1</v>
      </c>
      <c r="J41" s="104">
        <v>1</v>
      </c>
      <c r="K41" s="104">
        <v>1</v>
      </c>
      <c r="L41" s="104">
        <v>1</v>
      </c>
      <c r="M41" s="104">
        <v>1</v>
      </c>
      <c r="N41" s="104">
        <v>1</v>
      </c>
      <c r="O41" s="104">
        <v>1</v>
      </c>
      <c r="P41" s="104">
        <v>1</v>
      </c>
      <c r="Q41" s="104">
        <v>1</v>
      </c>
      <c r="R41" s="104">
        <v>1</v>
      </c>
      <c r="S41" s="104">
        <v>1</v>
      </c>
      <c r="T41" s="104">
        <v>1</v>
      </c>
      <c r="U41" s="104">
        <v>1</v>
      </c>
      <c r="V41" s="104">
        <v>1</v>
      </c>
      <c r="W41" s="104">
        <v>1</v>
      </c>
      <c r="X41" s="104">
        <v>1</v>
      </c>
      <c r="Y41" s="104">
        <v>1</v>
      </c>
      <c r="Z41" s="104">
        <v>1</v>
      </c>
      <c r="AA41" s="104">
        <v>1</v>
      </c>
      <c r="AB41" s="104">
        <v>1</v>
      </c>
      <c r="AC41" s="104">
        <v>1</v>
      </c>
      <c r="AD41" s="104">
        <v>1</v>
      </c>
      <c r="AE41" s="104">
        <v>1</v>
      </c>
      <c r="AF41" s="104">
        <v>1</v>
      </c>
      <c r="AG41" s="4"/>
      <c r="AH41" s="4"/>
      <c r="AI41" s="4"/>
      <c r="AJ41" s="4"/>
    </row>
    <row r="42" spans="2:36" x14ac:dyDescent="0.2">
      <c r="D42" s="9"/>
      <c r="F42" s="53"/>
      <c r="AH42" s="53"/>
      <c r="AI42" s="53"/>
    </row>
    <row r="43" spans="2:36" ht="15.75" x14ac:dyDescent="0.25">
      <c r="B43" s="3" t="s">
        <v>31</v>
      </c>
      <c r="C43" s="25" t="s">
        <v>116</v>
      </c>
      <c r="D43" s="10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H43" s="3"/>
      <c r="AI43" s="3"/>
      <c r="AJ43" s="3"/>
    </row>
    <row r="44" spans="2:36" ht="15.75" x14ac:dyDescent="0.25">
      <c r="B44" s="5" t="s">
        <v>13</v>
      </c>
      <c r="C44" s="8" t="s">
        <v>37</v>
      </c>
      <c r="D44" s="6" t="s">
        <v>18</v>
      </c>
      <c r="E44" s="13" t="s">
        <v>26</v>
      </c>
      <c r="F44" s="5">
        <v>2022</v>
      </c>
      <c r="G44" s="5">
        <v>2023</v>
      </c>
      <c r="H44" s="5">
        <v>2024</v>
      </c>
      <c r="I44" s="5">
        <v>2025</v>
      </c>
      <c r="J44" s="5">
        <v>2026</v>
      </c>
      <c r="K44" s="5">
        <v>2027</v>
      </c>
      <c r="L44" s="5">
        <v>2028</v>
      </c>
      <c r="M44" s="5">
        <v>2029</v>
      </c>
      <c r="N44" s="5">
        <v>2030</v>
      </c>
      <c r="O44" s="5">
        <v>2031</v>
      </c>
      <c r="P44" s="5">
        <v>2032</v>
      </c>
      <c r="Q44" s="5">
        <v>2033</v>
      </c>
      <c r="R44" s="5">
        <v>2034</v>
      </c>
      <c r="S44" s="5">
        <v>2035</v>
      </c>
      <c r="T44" s="5">
        <v>2036</v>
      </c>
      <c r="U44" s="5">
        <v>2037</v>
      </c>
      <c r="V44" s="5">
        <v>2038</v>
      </c>
      <c r="W44" s="5">
        <v>2039</v>
      </c>
      <c r="X44" s="5">
        <v>2040</v>
      </c>
      <c r="Y44" s="5">
        <v>2041</v>
      </c>
      <c r="Z44" s="5">
        <v>2042</v>
      </c>
      <c r="AA44" s="5">
        <v>2043</v>
      </c>
      <c r="AB44" s="5">
        <v>2044</v>
      </c>
      <c r="AC44" s="5">
        <v>2045</v>
      </c>
      <c r="AD44" s="5">
        <v>2046</v>
      </c>
      <c r="AE44" s="5">
        <v>2047</v>
      </c>
      <c r="AF44" s="5">
        <v>2048</v>
      </c>
      <c r="AH44" s="5" t="s">
        <v>68</v>
      </c>
      <c r="AI44" s="5" t="s">
        <v>69</v>
      </c>
      <c r="AJ44" s="5" t="s">
        <v>30</v>
      </c>
    </row>
    <row r="45" spans="2:36" x14ac:dyDescent="0.2">
      <c r="B45" s="14" t="s">
        <v>14</v>
      </c>
      <c r="C45" s="14" t="s">
        <v>104</v>
      </c>
      <c r="D45" s="11" t="s">
        <v>24</v>
      </c>
      <c r="E45" s="19">
        <v>-95496725.668960169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-2001563.1450595085</v>
      </c>
      <c r="S45" s="17">
        <v>-60117611.050356291</v>
      </c>
      <c r="T45" s="17">
        <v>-202730822.82942283</v>
      </c>
      <c r="U45" s="17">
        <v>-85313529.107796714</v>
      </c>
      <c r="V45" s="17">
        <v>-4127767.8955166186</v>
      </c>
      <c r="W45" s="115">
        <v>0</v>
      </c>
      <c r="X45" s="17">
        <v>0</v>
      </c>
      <c r="Y45" s="17"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17">
        <v>0</v>
      </c>
      <c r="AF45" s="17">
        <v>265718470.52111399</v>
      </c>
      <c r="AH45" s="91">
        <v>8857282.3507038001</v>
      </c>
      <c r="AI45" s="91">
        <v>10</v>
      </c>
      <c r="AJ45" s="91">
        <v>265718470.52111399</v>
      </c>
    </row>
    <row r="46" spans="2:36" x14ac:dyDescent="0.2">
      <c r="B46" s="24" t="s">
        <v>14</v>
      </c>
      <c r="C46" s="24" t="s">
        <v>105</v>
      </c>
      <c r="D46" s="11" t="s">
        <v>24</v>
      </c>
      <c r="E46" s="19">
        <v>-193567095.0998337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7"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-5085059.2851834437</v>
      </c>
      <c r="S46" s="17">
        <v>-152731437.44139647</v>
      </c>
      <c r="T46" s="17">
        <v>-380480245.69737881</v>
      </c>
      <c r="U46" s="17">
        <v>-201790961.52004275</v>
      </c>
      <c r="V46" s="17">
        <v>-10486776.0559984</v>
      </c>
      <c r="W46" s="115">
        <v>0</v>
      </c>
      <c r="X46" s="17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v>0</v>
      </c>
      <c r="AF46" s="17">
        <v>600459584</v>
      </c>
      <c r="AH46" s="91">
        <v>15011489.6</v>
      </c>
      <c r="AI46" s="91">
        <v>10</v>
      </c>
      <c r="AJ46" s="91">
        <v>600459584</v>
      </c>
    </row>
    <row r="47" spans="2:36" x14ac:dyDescent="0.2">
      <c r="B47" s="24" t="s">
        <v>14</v>
      </c>
      <c r="C47" s="24" t="s">
        <v>195</v>
      </c>
      <c r="D47" s="11" t="s">
        <v>24</v>
      </c>
      <c r="E47" s="19">
        <v>-119552301.84567524</v>
      </c>
      <c r="F47" s="17">
        <v>0</v>
      </c>
      <c r="G47" s="17">
        <v>0</v>
      </c>
      <c r="H47" s="17">
        <v>-163349999.99999997</v>
      </c>
      <c r="I47" s="17">
        <v>-18150000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  <c r="S47" s="17">
        <v>0</v>
      </c>
      <c r="T47" s="17">
        <v>0</v>
      </c>
      <c r="U47" s="17">
        <v>0</v>
      </c>
      <c r="V47" s="17">
        <v>0</v>
      </c>
      <c r="W47" s="115">
        <v>0</v>
      </c>
      <c r="X47" s="17">
        <v>0</v>
      </c>
      <c r="Y47" s="17"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7">
        <v>0</v>
      </c>
      <c r="AF47" s="17">
        <v>145199999.99999997</v>
      </c>
      <c r="AH47" s="91">
        <v>3629999.9999999995</v>
      </c>
      <c r="AI47" s="91">
        <v>10</v>
      </c>
      <c r="AJ47" s="91">
        <v>145199999.99999997</v>
      </c>
    </row>
    <row r="48" spans="2:36" x14ac:dyDescent="0.2">
      <c r="B48" s="24" t="s">
        <v>14</v>
      </c>
      <c r="C48" s="24" t="s">
        <v>131</v>
      </c>
      <c r="D48" s="11" t="s">
        <v>24</v>
      </c>
      <c r="E48" s="19">
        <v>-49352313.007214546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-1034399.5581702887</v>
      </c>
      <c r="S48" s="17">
        <v>-31068532.84256139</v>
      </c>
      <c r="T48" s="17">
        <v>-104770451.07463713</v>
      </c>
      <c r="U48" s="17">
        <v>-44089679.125476338</v>
      </c>
      <c r="V48" s="17">
        <v>-2133213.3826959268</v>
      </c>
      <c r="W48" s="115">
        <v>0</v>
      </c>
      <c r="X48" s="17">
        <v>0</v>
      </c>
      <c r="Y48" s="17"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7">
        <v>0</v>
      </c>
      <c r="AF48" s="17">
        <v>137322206.98765579</v>
      </c>
      <c r="AH48" s="91">
        <v>4577406.8995885262</v>
      </c>
      <c r="AI48" s="91">
        <v>10</v>
      </c>
      <c r="AJ48" s="91">
        <v>137322206.98765579</v>
      </c>
    </row>
    <row r="49" spans="2:36" x14ac:dyDescent="0.2">
      <c r="B49" s="24" t="s">
        <v>14</v>
      </c>
      <c r="C49" s="24" t="s">
        <v>106</v>
      </c>
      <c r="D49" s="11" t="s">
        <v>24</v>
      </c>
      <c r="E49" s="19">
        <v>-36275427.157511964</v>
      </c>
      <c r="F49" s="17">
        <v>0</v>
      </c>
      <c r="G49" s="17">
        <v>0</v>
      </c>
      <c r="H49" s="17">
        <v>0</v>
      </c>
      <c r="I49" s="17">
        <v>-35908505.957529098</v>
      </c>
      <c r="J49" s="17">
        <v>-29742769.296805304</v>
      </c>
      <c r="K49" s="17"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  <c r="S49" s="17">
        <v>0</v>
      </c>
      <c r="T49" s="17">
        <v>0</v>
      </c>
      <c r="U49" s="17">
        <v>0</v>
      </c>
      <c r="V49" s="17">
        <v>0</v>
      </c>
      <c r="W49" s="115">
        <v>0</v>
      </c>
      <c r="X49" s="17">
        <v>0</v>
      </c>
      <c r="Y49" s="17"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17">
        <v>0</v>
      </c>
      <c r="AF49" s="17">
        <v>65651268.689206883</v>
      </c>
      <c r="AH49" s="91">
        <v>0.65651275254334407</v>
      </c>
      <c r="AI49" s="91">
        <v>10</v>
      </c>
      <c r="AJ49" s="91">
        <v>65651268.689206883</v>
      </c>
    </row>
    <row r="50" spans="2:36" x14ac:dyDescent="0.2">
      <c r="B50" s="24" t="s">
        <v>14</v>
      </c>
      <c r="C50" s="24" t="s">
        <v>107</v>
      </c>
      <c r="D50" s="11" t="s">
        <v>24</v>
      </c>
      <c r="E50" s="19">
        <v>-38335343.60271626</v>
      </c>
      <c r="F50" s="17">
        <v>0</v>
      </c>
      <c r="G50" s="17">
        <v>0</v>
      </c>
      <c r="H50" s="17">
        <v>0</v>
      </c>
      <c r="I50" s="17">
        <v>0</v>
      </c>
      <c r="J50" s="17">
        <v>-66479309.356641352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  <c r="S50" s="17">
        <v>0</v>
      </c>
      <c r="T50" s="17">
        <v>0</v>
      </c>
      <c r="U50" s="17">
        <v>0</v>
      </c>
      <c r="V50" s="17">
        <v>0</v>
      </c>
      <c r="W50" s="115">
        <v>0</v>
      </c>
      <c r="X50" s="17">
        <v>0</v>
      </c>
      <c r="Y50" s="17"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17">
        <v>0</v>
      </c>
      <c r="AF50" s="17">
        <v>53183447.48531308</v>
      </c>
      <c r="AH50" s="91">
        <v>1329586.187132827</v>
      </c>
      <c r="AI50" s="91">
        <v>10</v>
      </c>
      <c r="AJ50" s="91">
        <v>53183447.48531308</v>
      </c>
    </row>
    <row r="51" spans="2:36" x14ac:dyDescent="0.2">
      <c r="B51" s="24" t="s">
        <v>14</v>
      </c>
      <c r="C51" s="24" t="s">
        <v>114</v>
      </c>
      <c r="D51" s="11" t="s">
        <v>24</v>
      </c>
      <c r="E51" s="19">
        <v>-33716219.849063009</v>
      </c>
      <c r="F51" s="17">
        <v>-5498581.9661268704</v>
      </c>
      <c r="G51" s="17">
        <v>-17032648.141744062</v>
      </c>
      <c r="H51" s="17">
        <v>-20032628.074801419</v>
      </c>
      <c r="I51" s="17">
        <v>-3797808.5126210786</v>
      </c>
      <c r="J51" s="17">
        <v>-3145698.7533241455</v>
      </c>
      <c r="K51" s="17"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7">
        <v>0</v>
      </c>
      <c r="R51" s="17">
        <v>0</v>
      </c>
      <c r="S51" s="17">
        <v>0</v>
      </c>
      <c r="T51" s="17">
        <v>0</v>
      </c>
      <c r="U51" s="17">
        <v>0</v>
      </c>
      <c r="V51" s="17">
        <v>0</v>
      </c>
      <c r="W51" s="115">
        <v>0</v>
      </c>
      <c r="X51" s="17"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17">
        <v>0</v>
      </c>
      <c r="AF51" s="17">
        <v>39605892.358894058</v>
      </c>
      <c r="AH51" s="91">
        <v>990147.30897235137</v>
      </c>
      <c r="AI51" s="91">
        <v>10</v>
      </c>
      <c r="AJ51" s="91">
        <v>39605892.358894058</v>
      </c>
    </row>
    <row r="52" spans="2:36" x14ac:dyDescent="0.2">
      <c r="B52" s="24" t="s">
        <v>14</v>
      </c>
      <c r="C52" s="24" t="s">
        <v>100</v>
      </c>
      <c r="D52" s="11" t="s">
        <v>24</v>
      </c>
      <c r="E52" s="19">
        <v>-172776153.41209039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7"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0</v>
      </c>
      <c r="R52" s="17">
        <v>-3621300.9251603317</v>
      </c>
      <c r="S52" s="17">
        <v>-108766970.98087886</v>
      </c>
      <c r="T52" s="17">
        <v>-366787986.72068739</v>
      </c>
      <c r="U52" s="17">
        <v>-154352343.39188027</v>
      </c>
      <c r="V52" s="17">
        <v>-7468107.9813932274</v>
      </c>
      <c r="W52" s="115">
        <v>0</v>
      </c>
      <c r="X52" s="17">
        <v>0</v>
      </c>
      <c r="Y52" s="17"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0</v>
      </c>
      <c r="AF52" s="17">
        <v>480747532.50000012</v>
      </c>
      <c r="AH52" s="91">
        <v>16024917.750000004</v>
      </c>
      <c r="AI52" s="91">
        <v>10</v>
      </c>
      <c r="AJ52" s="91">
        <v>480747532.50000012</v>
      </c>
    </row>
    <row r="53" spans="2:36" x14ac:dyDescent="0.2">
      <c r="B53" s="24" t="s">
        <v>14</v>
      </c>
      <c r="C53" s="24" t="s">
        <v>101</v>
      </c>
      <c r="D53" s="11" t="s">
        <v>24</v>
      </c>
      <c r="E53" s="19">
        <v>-182475093.91247725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7">
        <v>-4793669.4515965814</v>
      </c>
      <c r="S53" s="17">
        <v>-143979447.41657901</v>
      </c>
      <c r="T53" s="17">
        <v>-358677535.19606984</v>
      </c>
      <c r="U53" s="17">
        <v>-190227707.01325932</v>
      </c>
      <c r="V53" s="17">
        <v>-9885850.9224952906</v>
      </c>
      <c r="W53" s="115">
        <v>0</v>
      </c>
      <c r="X53" s="17">
        <v>0</v>
      </c>
      <c r="Y53" s="17"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17">
        <v>0</v>
      </c>
      <c r="AF53" s="17">
        <v>566051368</v>
      </c>
      <c r="AH53" s="91">
        <v>14151284.199999999</v>
      </c>
      <c r="AI53" s="91">
        <v>10</v>
      </c>
      <c r="AJ53" s="91">
        <v>566051368</v>
      </c>
    </row>
    <row r="54" spans="2:36" x14ac:dyDescent="0.2">
      <c r="B54" s="24" t="s">
        <v>14</v>
      </c>
      <c r="C54" s="24" t="s">
        <v>132</v>
      </c>
      <c r="D54" s="11" t="s">
        <v>24</v>
      </c>
      <c r="E54" s="19">
        <v>-23896353.076197766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7">
        <v>-500855.49304014869</v>
      </c>
      <c r="S54" s="17">
        <v>-15043360.384279497</v>
      </c>
      <c r="T54" s="17">
        <v>-50729774.113445088</v>
      </c>
      <c r="U54" s="17">
        <v>-21348189.683523674</v>
      </c>
      <c r="V54" s="17">
        <v>-1032900.3257115859</v>
      </c>
      <c r="W54" s="115">
        <v>0</v>
      </c>
      <c r="X54" s="17">
        <v>0</v>
      </c>
      <c r="Y54" s="17"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17">
        <v>0</v>
      </c>
      <c r="AF54" s="17">
        <v>66491310</v>
      </c>
      <c r="AH54" s="91">
        <v>2216377</v>
      </c>
      <c r="AI54" s="91">
        <v>10</v>
      </c>
      <c r="AJ54" s="91">
        <v>66491310</v>
      </c>
    </row>
    <row r="55" spans="2:36" x14ac:dyDescent="0.2">
      <c r="B55" s="24" t="s">
        <v>14</v>
      </c>
      <c r="C55" s="24" t="s">
        <v>102</v>
      </c>
      <c r="D55" s="11" t="s">
        <v>24</v>
      </c>
      <c r="E55" s="19">
        <v>-30682945.034242075</v>
      </c>
      <c r="F55" s="17">
        <v>0</v>
      </c>
      <c r="G55" s="17">
        <v>0</v>
      </c>
      <c r="H55" s="17">
        <v>0</v>
      </c>
      <c r="I55" s="17">
        <v>-30372591.059302289</v>
      </c>
      <c r="J55" s="17">
        <v>-25157408.940697707</v>
      </c>
      <c r="K55" s="17">
        <v>0</v>
      </c>
      <c r="L55" s="17">
        <v>0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7">
        <v>0</v>
      </c>
      <c r="S55" s="17">
        <v>0</v>
      </c>
      <c r="T55" s="17">
        <v>0</v>
      </c>
      <c r="U55" s="17">
        <v>0</v>
      </c>
      <c r="V55" s="17">
        <v>0</v>
      </c>
      <c r="W55" s="115">
        <v>0</v>
      </c>
      <c r="X55" s="17">
        <v>0</v>
      </c>
      <c r="Y55" s="17"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17">
        <v>0</v>
      </c>
      <c r="AF55" s="17">
        <v>55529994.446999997</v>
      </c>
      <c r="AH55" s="91">
        <v>0.55530000000000002</v>
      </c>
      <c r="AI55" s="91">
        <v>10</v>
      </c>
      <c r="AJ55" s="91">
        <v>55529994.446999997</v>
      </c>
    </row>
    <row r="56" spans="2:36" x14ac:dyDescent="0.2">
      <c r="B56" s="24" t="s">
        <v>14</v>
      </c>
      <c r="C56" s="24" t="s">
        <v>103</v>
      </c>
      <c r="D56" s="11" t="s">
        <v>24</v>
      </c>
      <c r="E56" s="19">
        <v>-11450215.443941619</v>
      </c>
      <c r="F56" s="17">
        <v>0</v>
      </c>
      <c r="G56" s="17">
        <v>0</v>
      </c>
      <c r="H56" s="17">
        <v>0</v>
      </c>
      <c r="I56" s="17">
        <v>0</v>
      </c>
      <c r="J56" s="17">
        <v>-14740000</v>
      </c>
      <c r="K56" s="17">
        <v>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7">
        <v>-9515000</v>
      </c>
      <c r="S56" s="17">
        <v>0</v>
      </c>
      <c r="T56" s="17">
        <v>0</v>
      </c>
      <c r="U56" s="17">
        <v>0</v>
      </c>
      <c r="V56" s="17">
        <v>0</v>
      </c>
      <c r="W56" s="115">
        <v>0</v>
      </c>
      <c r="X56" s="17">
        <v>0</v>
      </c>
      <c r="Y56" s="17">
        <v>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17">
        <v>0</v>
      </c>
      <c r="AF56" s="17">
        <v>19404000</v>
      </c>
      <c r="AH56" s="91">
        <v>485100</v>
      </c>
      <c r="AI56" s="91">
        <v>10</v>
      </c>
      <c r="AJ56" s="91">
        <v>19404000</v>
      </c>
    </row>
    <row r="57" spans="2:36" x14ac:dyDescent="0.2">
      <c r="B57" s="24" t="s">
        <v>14</v>
      </c>
      <c r="C57" s="24" t="s">
        <v>119</v>
      </c>
      <c r="D57" s="11" t="s">
        <v>24</v>
      </c>
      <c r="E57" s="19">
        <v>-61057754.569134995</v>
      </c>
      <c r="F57" s="17">
        <v>-9788241.0886457823</v>
      </c>
      <c r="G57" s="17">
        <v>-30320483.97505305</v>
      </c>
      <c r="H57" s="17">
        <v>-35660865.736525431</v>
      </c>
      <c r="I57" s="17">
        <v>-6760627.6598312045</v>
      </c>
      <c r="J57" s="17">
        <v>-5599781.5399445426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0</v>
      </c>
      <c r="R57" s="17">
        <v>0</v>
      </c>
      <c r="S57" s="17">
        <v>0</v>
      </c>
      <c r="T57" s="17">
        <v>0</v>
      </c>
      <c r="U57" s="17">
        <v>0</v>
      </c>
      <c r="V57" s="17">
        <v>0</v>
      </c>
      <c r="W57" s="115">
        <v>0</v>
      </c>
      <c r="X57" s="17">
        <v>0</v>
      </c>
      <c r="Y57" s="17"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17">
        <v>0</v>
      </c>
      <c r="AF57" s="17">
        <v>66097500.000000015</v>
      </c>
      <c r="AH57" s="91">
        <v>2203250.0000000005</v>
      </c>
      <c r="AI57" s="91">
        <v>10</v>
      </c>
      <c r="AJ57" s="91">
        <v>66097500.000000015</v>
      </c>
    </row>
    <row r="58" spans="2:36" x14ac:dyDescent="0.2">
      <c r="B58" s="24"/>
      <c r="C58" s="24"/>
      <c r="D58" s="11"/>
      <c r="E58" s="19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H58" s="91">
        <v>0</v>
      </c>
      <c r="AI58" s="91">
        <v>2049</v>
      </c>
      <c r="AJ58" s="91">
        <v>0</v>
      </c>
    </row>
    <row r="59" spans="2:36" x14ac:dyDescent="0.2">
      <c r="B59" s="24" t="s">
        <v>15</v>
      </c>
      <c r="C59" s="24" t="s">
        <v>104</v>
      </c>
      <c r="D59" s="11" t="s">
        <v>24</v>
      </c>
      <c r="E59" s="19">
        <v>-95496725.668960169</v>
      </c>
      <c r="F59" s="17">
        <v>0</v>
      </c>
      <c r="G59" s="17">
        <v>0</v>
      </c>
      <c r="H59" s="17">
        <v>0</v>
      </c>
      <c r="I59" s="17">
        <v>0</v>
      </c>
      <c r="J59" s="17">
        <v>0</v>
      </c>
      <c r="K59" s="17"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7">
        <v>-2001563.1450595085</v>
      </c>
      <c r="S59" s="17">
        <v>-60117611.050356291</v>
      </c>
      <c r="T59" s="17">
        <v>-202730822.82942283</v>
      </c>
      <c r="U59" s="17">
        <v>-85313529.107796714</v>
      </c>
      <c r="V59" s="17">
        <v>-4127767.8955166186</v>
      </c>
      <c r="W59" s="115">
        <v>0</v>
      </c>
      <c r="X59" s="17">
        <v>0</v>
      </c>
      <c r="Y59" s="17">
        <v>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  <c r="AE59" s="17">
        <v>0</v>
      </c>
      <c r="AF59" s="17">
        <v>265718470.52111399</v>
      </c>
      <c r="AH59" s="91">
        <v>8857282.3507038001</v>
      </c>
      <c r="AI59" s="91">
        <v>10</v>
      </c>
      <c r="AJ59" s="91">
        <v>265718470.52111399</v>
      </c>
    </row>
    <row r="60" spans="2:36" x14ac:dyDescent="0.2">
      <c r="B60" s="24" t="s">
        <v>15</v>
      </c>
      <c r="C60" s="24" t="s">
        <v>105</v>
      </c>
      <c r="D60" s="11" t="s">
        <v>24</v>
      </c>
      <c r="E60" s="19">
        <v>-193567095.0998337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-5085059.2851834437</v>
      </c>
      <c r="S60" s="17">
        <v>-152731437.44139647</v>
      </c>
      <c r="T60" s="17">
        <v>-380480245.69737881</v>
      </c>
      <c r="U60" s="17">
        <v>-201790961.52004275</v>
      </c>
      <c r="V60" s="17">
        <v>-10486776.0559984</v>
      </c>
      <c r="W60" s="115">
        <v>0</v>
      </c>
      <c r="X60" s="17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600459584</v>
      </c>
      <c r="AH60" s="91">
        <v>15011489.6</v>
      </c>
      <c r="AI60" s="91">
        <v>10</v>
      </c>
      <c r="AJ60" s="91">
        <v>600459584</v>
      </c>
    </row>
    <row r="61" spans="2:36" x14ac:dyDescent="0.2">
      <c r="B61" s="24" t="s">
        <v>15</v>
      </c>
      <c r="C61" s="24" t="s">
        <v>195</v>
      </c>
      <c r="D61" s="11" t="s">
        <v>24</v>
      </c>
      <c r="E61" s="19">
        <v>-119552301.84567524</v>
      </c>
      <c r="F61" s="17">
        <v>0</v>
      </c>
      <c r="G61" s="17">
        <v>0</v>
      </c>
      <c r="H61" s="17">
        <v>-163349999.99999997</v>
      </c>
      <c r="I61" s="17">
        <v>-18150000</v>
      </c>
      <c r="J61" s="17">
        <v>0</v>
      </c>
      <c r="K61" s="17">
        <v>0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7">
        <v>0</v>
      </c>
      <c r="R61" s="17">
        <v>0</v>
      </c>
      <c r="S61" s="17">
        <v>0</v>
      </c>
      <c r="T61" s="17">
        <v>0</v>
      </c>
      <c r="U61" s="17">
        <v>0</v>
      </c>
      <c r="V61" s="17">
        <v>0</v>
      </c>
      <c r="W61" s="115">
        <v>0</v>
      </c>
      <c r="X61" s="17">
        <v>0</v>
      </c>
      <c r="Y61" s="17"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17">
        <v>0</v>
      </c>
      <c r="AF61" s="17">
        <v>145199999.99999997</v>
      </c>
      <c r="AH61" s="91">
        <v>3629999.9999999995</v>
      </c>
      <c r="AI61" s="91">
        <v>10</v>
      </c>
      <c r="AJ61" s="91">
        <v>145199999.99999997</v>
      </c>
    </row>
    <row r="62" spans="2:36" x14ac:dyDescent="0.2">
      <c r="B62" s="24" t="s">
        <v>15</v>
      </c>
      <c r="C62" s="24" t="s">
        <v>131</v>
      </c>
      <c r="D62" s="11" t="s">
        <v>24</v>
      </c>
      <c r="E62" s="19">
        <v>-49352313.007214546</v>
      </c>
      <c r="F62" s="17">
        <v>0</v>
      </c>
      <c r="G62" s="17">
        <v>0</v>
      </c>
      <c r="H62" s="17">
        <v>0</v>
      </c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7">
        <v>-1034399.5581702887</v>
      </c>
      <c r="S62" s="17">
        <v>-31068532.84256139</v>
      </c>
      <c r="T62" s="17">
        <v>-104770451.07463713</v>
      </c>
      <c r="U62" s="17">
        <v>-44089679.125476338</v>
      </c>
      <c r="V62" s="17">
        <v>-2133213.3826959268</v>
      </c>
      <c r="W62" s="115">
        <v>0</v>
      </c>
      <c r="X62" s="17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137322206.98765579</v>
      </c>
      <c r="AH62" s="91">
        <v>4577406.8995885262</v>
      </c>
      <c r="AI62" s="91">
        <v>10</v>
      </c>
      <c r="AJ62" s="91">
        <v>137322206.98765579</v>
      </c>
    </row>
    <row r="63" spans="2:36" x14ac:dyDescent="0.2">
      <c r="B63" s="24" t="s">
        <v>15</v>
      </c>
      <c r="C63" s="24" t="s">
        <v>106</v>
      </c>
      <c r="D63" s="11" t="s">
        <v>24</v>
      </c>
      <c r="E63" s="19">
        <v>-36275427.157511964</v>
      </c>
      <c r="F63" s="17">
        <v>0</v>
      </c>
      <c r="G63" s="17">
        <v>0</v>
      </c>
      <c r="H63" s="17">
        <v>0</v>
      </c>
      <c r="I63" s="17">
        <v>-35908505.957529098</v>
      </c>
      <c r="J63" s="17">
        <v>-29742769.296805304</v>
      </c>
      <c r="K63" s="17"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7">
        <v>0</v>
      </c>
      <c r="S63" s="17">
        <v>0</v>
      </c>
      <c r="T63" s="17">
        <v>0</v>
      </c>
      <c r="U63" s="17">
        <v>0</v>
      </c>
      <c r="V63" s="17">
        <v>0</v>
      </c>
      <c r="W63" s="115">
        <v>0</v>
      </c>
      <c r="X63" s="17">
        <v>0</v>
      </c>
      <c r="Y63" s="17"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17">
        <v>0</v>
      </c>
      <c r="AF63" s="17">
        <v>65651268.689206883</v>
      </c>
      <c r="AH63" s="91">
        <v>0.65651275254334407</v>
      </c>
      <c r="AI63" s="91">
        <v>10</v>
      </c>
      <c r="AJ63" s="91">
        <v>65651268.689206883</v>
      </c>
    </row>
    <row r="64" spans="2:36" x14ac:dyDescent="0.2">
      <c r="B64" s="24" t="s">
        <v>15</v>
      </c>
      <c r="C64" s="24" t="s">
        <v>107</v>
      </c>
      <c r="D64" s="11" t="s">
        <v>24</v>
      </c>
      <c r="E64" s="19">
        <v>-38335343.60271626</v>
      </c>
      <c r="F64" s="17">
        <v>0</v>
      </c>
      <c r="G64" s="17">
        <v>0</v>
      </c>
      <c r="H64" s="17">
        <v>0</v>
      </c>
      <c r="I64" s="17">
        <v>0</v>
      </c>
      <c r="J64" s="17">
        <v>-66479309.356641352</v>
      </c>
      <c r="K64" s="17"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7">
        <v>0</v>
      </c>
      <c r="S64" s="17">
        <v>0</v>
      </c>
      <c r="T64" s="17">
        <v>0</v>
      </c>
      <c r="U64" s="17">
        <v>0</v>
      </c>
      <c r="V64" s="17">
        <v>0</v>
      </c>
      <c r="W64" s="115">
        <v>0</v>
      </c>
      <c r="X64" s="17">
        <v>0</v>
      </c>
      <c r="Y64" s="17"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  <c r="AE64" s="17">
        <v>0</v>
      </c>
      <c r="AF64" s="17">
        <v>53183447.48531308</v>
      </c>
      <c r="AH64" s="91">
        <v>1329586.187132827</v>
      </c>
      <c r="AI64" s="91">
        <v>10</v>
      </c>
      <c r="AJ64" s="91">
        <v>53183447.48531308</v>
      </c>
    </row>
    <row r="65" spans="2:36" x14ac:dyDescent="0.2">
      <c r="B65" s="24" t="s">
        <v>15</v>
      </c>
      <c r="C65" s="24" t="s">
        <v>114</v>
      </c>
      <c r="D65" s="11" t="s">
        <v>24</v>
      </c>
      <c r="E65" s="19">
        <v>-33716219.849063009</v>
      </c>
      <c r="F65" s="17">
        <v>-5498581.9661268704</v>
      </c>
      <c r="G65" s="17">
        <v>-17032648.141744062</v>
      </c>
      <c r="H65" s="17">
        <v>-20032628.074801419</v>
      </c>
      <c r="I65" s="17">
        <v>-3797808.5126210786</v>
      </c>
      <c r="J65" s="17">
        <v>-3145698.7533241455</v>
      </c>
      <c r="K65" s="17">
        <v>0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7">
        <v>0</v>
      </c>
      <c r="R65" s="17">
        <v>0</v>
      </c>
      <c r="S65" s="17">
        <v>0</v>
      </c>
      <c r="T65" s="17">
        <v>0</v>
      </c>
      <c r="U65" s="17">
        <v>0</v>
      </c>
      <c r="V65" s="17">
        <v>0</v>
      </c>
      <c r="W65" s="115">
        <v>0</v>
      </c>
      <c r="X65" s="17">
        <v>0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17">
        <v>0</v>
      </c>
      <c r="AF65" s="17">
        <v>39605892.358894058</v>
      </c>
      <c r="AH65" s="91">
        <v>990147.30897235137</v>
      </c>
      <c r="AI65" s="91">
        <v>10</v>
      </c>
      <c r="AJ65" s="91">
        <v>39605892.358894058</v>
      </c>
    </row>
    <row r="66" spans="2:36" x14ac:dyDescent="0.2">
      <c r="B66" s="24" t="s">
        <v>15</v>
      </c>
      <c r="C66" s="24" t="s">
        <v>100</v>
      </c>
      <c r="D66" s="11" t="s">
        <v>24</v>
      </c>
      <c r="E66" s="19">
        <v>-172776153.41209039</v>
      </c>
      <c r="F66" s="17">
        <v>0</v>
      </c>
      <c r="G66" s="17">
        <v>0</v>
      </c>
      <c r="H66" s="17">
        <v>0</v>
      </c>
      <c r="I66" s="17">
        <v>0</v>
      </c>
      <c r="J66" s="17">
        <v>0</v>
      </c>
      <c r="K66" s="17">
        <v>0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7">
        <v>-3621300.9251603317</v>
      </c>
      <c r="S66" s="17">
        <v>-108766970.98087886</v>
      </c>
      <c r="T66" s="17">
        <v>-366787986.72068739</v>
      </c>
      <c r="U66" s="17">
        <v>-154352343.39188027</v>
      </c>
      <c r="V66" s="17">
        <v>-7468107.9813932274</v>
      </c>
      <c r="W66" s="115">
        <v>0</v>
      </c>
      <c r="X66" s="17">
        <v>0</v>
      </c>
      <c r="Y66" s="17"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17">
        <v>0</v>
      </c>
      <c r="AF66" s="17">
        <v>480747532.50000012</v>
      </c>
      <c r="AH66" s="91">
        <v>16024917.750000004</v>
      </c>
      <c r="AI66" s="91">
        <v>10</v>
      </c>
      <c r="AJ66" s="91">
        <v>480747532.50000012</v>
      </c>
    </row>
    <row r="67" spans="2:36" x14ac:dyDescent="0.2">
      <c r="B67" s="24" t="s">
        <v>15</v>
      </c>
      <c r="C67" s="24" t="s">
        <v>101</v>
      </c>
      <c r="D67" s="11" t="s">
        <v>24</v>
      </c>
      <c r="E67" s="19">
        <v>-182475093.91247725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-4793669.4515965814</v>
      </c>
      <c r="S67" s="17">
        <v>-143979447.41657901</v>
      </c>
      <c r="T67" s="17">
        <v>-358677535.19606984</v>
      </c>
      <c r="U67" s="17">
        <v>-190227707.01325932</v>
      </c>
      <c r="V67" s="17">
        <v>-9885850.9224952906</v>
      </c>
      <c r="W67" s="115">
        <v>0</v>
      </c>
      <c r="X67" s="17">
        <v>0</v>
      </c>
      <c r="Y67" s="17"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  <c r="AE67" s="17">
        <v>0</v>
      </c>
      <c r="AF67" s="17">
        <v>566051368</v>
      </c>
      <c r="AH67" s="91">
        <v>14151284.199999999</v>
      </c>
      <c r="AI67" s="91">
        <v>10</v>
      </c>
      <c r="AJ67" s="91">
        <v>566051368</v>
      </c>
    </row>
    <row r="68" spans="2:36" x14ac:dyDescent="0.2">
      <c r="B68" s="24" t="s">
        <v>15</v>
      </c>
      <c r="C68" s="24" t="s">
        <v>132</v>
      </c>
      <c r="D68" s="11" t="s">
        <v>24</v>
      </c>
      <c r="E68" s="19">
        <v>-23896353.076197766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7"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7">
        <v>0</v>
      </c>
      <c r="R68" s="17">
        <v>-500855.49304014869</v>
      </c>
      <c r="S68" s="17">
        <v>-15043360.384279497</v>
      </c>
      <c r="T68" s="17">
        <v>-50729774.113445088</v>
      </c>
      <c r="U68" s="17">
        <v>-21348189.683523674</v>
      </c>
      <c r="V68" s="17">
        <v>-1032900.3257115859</v>
      </c>
      <c r="W68" s="115">
        <v>0</v>
      </c>
      <c r="X68" s="17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7">
        <v>66491310</v>
      </c>
      <c r="AH68" s="91">
        <v>2216377</v>
      </c>
      <c r="AI68" s="91">
        <v>10</v>
      </c>
      <c r="AJ68" s="91">
        <v>66491310</v>
      </c>
    </row>
    <row r="69" spans="2:36" x14ac:dyDescent="0.2">
      <c r="B69" s="24" t="s">
        <v>15</v>
      </c>
      <c r="C69" s="24" t="s">
        <v>102</v>
      </c>
      <c r="D69" s="11" t="s">
        <v>24</v>
      </c>
      <c r="E69" s="19">
        <v>-30682945.034242075</v>
      </c>
      <c r="F69" s="17">
        <v>0</v>
      </c>
      <c r="G69" s="17">
        <v>0</v>
      </c>
      <c r="H69" s="17">
        <v>0</v>
      </c>
      <c r="I69" s="17">
        <v>-30372591.059302289</v>
      </c>
      <c r="J69" s="17">
        <v>-25157408.940697707</v>
      </c>
      <c r="K69" s="17">
        <v>0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7">
        <v>0</v>
      </c>
      <c r="S69" s="17">
        <v>0</v>
      </c>
      <c r="T69" s="17">
        <v>0</v>
      </c>
      <c r="U69" s="17">
        <v>0</v>
      </c>
      <c r="V69" s="17">
        <v>0</v>
      </c>
      <c r="W69" s="115">
        <v>0</v>
      </c>
      <c r="X69" s="17">
        <v>0</v>
      </c>
      <c r="Y69" s="17">
        <v>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  <c r="AE69" s="17">
        <v>0</v>
      </c>
      <c r="AF69" s="17">
        <v>55529994.446999997</v>
      </c>
      <c r="AH69" s="91">
        <v>0.55530000000000002</v>
      </c>
      <c r="AI69" s="91">
        <v>10</v>
      </c>
      <c r="AJ69" s="91">
        <v>55529994.446999997</v>
      </c>
    </row>
    <row r="70" spans="2:36" x14ac:dyDescent="0.2">
      <c r="B70" s="24" t="s">
        <v>15</v>
      </c>
      <c r="C70" s="24" t="s">
        <v>103</v>
      </c>
      <c r="D70" s="11" t="s">
        <v>24</v>
      </c>
      <c r="E70" s="19">
        <v>-11450215.443941619</v>
      </c>
      <c r="F70" s="17">
        <v>0</v>
      </c>
      <c r="G70" s="17">
        <v>0</v>
      </c>
      <c r="H70" s="17">
        <v>0</v>
      </c>
      <c r="I70" s="17">
        <v>0</v>
      </c>
      <c r="J70" s="17">
        <v>-14740000</v>
      </c>
      <c r="K70" s="17"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7">
        <v>-9515000</v>
      </c>
      <c r="S70" s="17">
        <v>0</v>
      </c>
      <c r="T70" s="17">
        <v>0</v>
      </c>
      <c r="U70" s="17">
        <v>0</v>
      </c>
      <c r="V70" s="17">
        <v>0</v>
      </c>
      <c r="W70" s="115">
        <v>0</v>
      </c>
      <c r="X70" s="17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19404000</v>
      </c>
      <c r="AH70" s="91">
        <v>485100</v>
      </c>
      <c r="AI70" s="91">
        <v>10</v>
      </c>
      <c r="AJ70" s="91">
        <v>19404000</v>
      </c>
    </row>
    <row r="71" spans="2:36" x14ac:dyDescent="0.2">
      <c r="B71" s="24" t="s">
        <v>15</v>
      </c>
      <c r="C71" s="24" t="s">
        <v>119</v>
      </c>
      <c r="D71" s="11" t="s">
        <v>24</v>
      </c>
      <c r="E71" s="19">
        <v>-61057754.569134995</v>
      </c>
      <c r="F71" s="116">
        <v>-9788241.0886457823</v>
      </c>
      <c r="G71" s="117">
        <v>-30320483.97505305</v>
      </c>
      <c r="H71" s="117">
        <v>-35660865.736525431</v>
      </c>
      <c r="I71" s="117">
        <v>-6760627.6598312045</v>
      </c>
      <c r="J71" s="117">
        <v>-5599781.5399445426</v>
      </c>
      <c r="K71" s="117">
        <v>0</v>
      </c>
      <c r="L71" s="117">
        <v>0</v>
      </c>
      <c r="M71" s="117">
        <v>0</v>
      </c>
      <c r="N71" s="117">
        <v>0</v>
      </c>
      <c r="O71" s="117">
        <v>0</v>
      </c>
      <c r="P71" s="117">
        <v>0</v>
      </c>
      <c r="Q71" s="117">
        <v>0</v>
      </c>
      <c r="R71" s="117">
        <v>0</v>
      </c>
      <c r="S71" s="117">
        <v>0</v>
      </c>
      <c r="T71" s="117">
        <v>0</v>
      </c>
      <c r="U71" s="117">
        <v>0</v>
      </c>
      <c r="V71" s="117">
        <v>0</v>
      </c>
      <c r="W71" s="116">
        <v>0</v>
      </c>
      <c r="X71" s="117">
        <v>0</v>
      </c>
      <c r="Y71" s="117">
        <v>0</v>
      </c>
      <c r="Z71" s="117">
        <v>0</v>
      </c>
      <c r="AA71" s="117">
        <v>0</v>
      </c>
      <c r="AB71" s="117">
        <v>0</v>
      </c>
      <c r="AC71" s="117">
        <v>0</v>
      </c>
      <c r="AD71" s="117">
        <v>0</v>
      </c>
      <c r="AE71" s="117">
        <v>0</v>
      </c>
      <c r="AF71" s="117">
        <v>66097500.000000015</v>
      </c>
      <c r="AH71" s="91">
        <v>2203250.0000000005</v>
      </c>
      <c r="AI71" s="91">
        <v>10</v>
      </c>
      <c r="AJ71" s="91">
        <v>66097500.000000015</v>
      </c>
    </row>
    <row r="72" spans="2:36" x14ac:dyDescent="0.2">
      <c r="B72" s="24" t="s">
        <v>15</v>
      </c>
      <c r="C72" s="24" t="s">
        <v>136</v>
      </c>
      <c r="D72" s="11" t="s">
        <v>24</v>
      </c>
      <c r="E72" s="19">
        <v>-9450883.7200634908</v>
      </c>
      <c r="F72" s="125">
        <v>0</v>
      </c>
      <c r="G72" s="126">
        <v>0</v>
      </c>
      <c r="H72" s="126">
        <v>0</v>
      </c>
      <c r="I72" s="126">
        <v>-4375000</v>
      </c>
      <c r="J72" s="126">
        <v>-13125000</v>
      </c>
      <c r="K72" s="125">
        <v>0</v>
      </c>
      <c r="L72" s="126">
        <v>0</v>
      </c>
      <c r="M72" s="126">
        <v>0</v>
      </c>
      <c r="N72" s="126">
        <v>0</v>
      </c>
      <c r="O72" s="126">
        <v>0</v>
      </c>
      <c r="P72" s="126">
        <v>0</v>
      </c>
      <c r="Q72" s="126">
        <v>0</v>
      </c>
      <c r="R72" s="126">
        <v>0</v>
      </c>
      <c r="S72" s="126">
        <v>0</v>
      </c>
      <c r="T72" s="126">
        <v>0</v>
      </c>
      <c r="U72" s="126">
        <v>0</v>
      </c>
      <c r="V72" s="126">
        <v>0</v>
      </c>
      <c r="W72" s="126">
        <v>0</v>
      </c>
      <c r="X72" s="126">
        <v>0</v>
      </c>
      <c r="Y72" s="126">
        <v>0</v>
      </c>
      <c r="Z72" s="126">
        <v>0</v>
      </c>
      <c r="AA72" s="126">
        <v>0</v>
      </c>
      <c r="AB72" s="126">
        <v>0</v>
      </c>
      <c r="AC72" s="126">
        <v>0</v>
      </c>
      <c r="AD72" s="126">
        <v>0</v>
      </c>
      <c r="AE72" s="126">
        <v>0</v>
      </c>
      <c r="AF72" s="126">
        <v>17499996.149999999</v>
      </c>
      <c r="AH72" s="91">
        <v>0.17499999999999999</v>
      </c>
      <c r="AI72" s="91">
        <v>22</v>
      </c>
      <c r="AJ72" s="91">
        <v>17499996.149999999</v>
      </c>
    </row>
    <row r="73" spans="2:36" x14ac:dyDescent="0.2">
      <c r="B73" s="24" t="s">
        <v>15</v>
      </c>
      <c r="C73" s="24" t="s">
        <v>135</v>
      </c>
      <c r="D73" s="11" t="s">
        <v>24</v>
      </c>
      <c r="E73" s="19">
        <v>-107894079.22696923</v>
      </c>
      <c r="F73" s="17">
        <v>0</v>
      </c>
      <c r="G73" s="17">
        <v>0</v>
      </c>
      <c r="H73" s="17">
        <v>0</v>
      </c>
      <c r="I73" s="17">
        <v>-33750000</v>
      </c>
      <c r="J73" s="17">
        <v>-101250000</v>
      </c>
      <c r="K73" s="115">
        <v>0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7">
        <v>0</v>
      </c>
      <c r="R73" s="17">
        <v>0</v>
      </c>
      <c r="S73" s="17">
        <v>0</v>
      </c>
      <c r="T73" s="17">
        <v>0</v>
      </c>
      <c r="U73" s="17">
        <v>0</v>
      </c>
      <c r="V73" s="17">
        <v>0</v>
      </c>
      <c r="W73" s="17">
        <v>0</v>
      </c>
      <c r="X73" s="17">
        <v>0</v>
      </c>
      <c r="Y73" s="17"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17">
        <v>0</v>
      </c>
      <c r="AF73" s="17">
        <v>-13500000</v>
      </c>
      <c r="AH73" s="91">
        <v>6750000</v>
      </c>
      <c r="AI73" s="91">
        <v>22</v>
      </c>
      <c r="AJ73" s="91">
        <v>-13500000</v>
      </c>
    </row>
    <row r="74" spans="2:36" x14ac:dyDescent="0.2">
      <c r="B74" s="24" t="s">
        <v>15</v>
      </c>
      <c r="C74" s="24" t="s">
        <v>142</v>
      </c>
      <c r="D74" s="11" t="s">
        <v>24</v>
      </c>
      <c r="E74" s="19">
        <v>-7262374.0121502383</v>
      </c>
      <c r="F74" s="116">
        <v>0</v>
      </c>
      <c r="G74" s="117">
        <v>0</v>
      </c>
      <c r="H74" s="117">
        <v>0</v>
      </c>
      <c r="I74" s="117">
        <v>0</v>
      </c>
      <c r="J74" s="117">
        <v>0</v>
      </c>
      <c r="K74" s="116">
        <v>0</v>
      </c>
      <c r="L74" s="117">
        <v>0</v>
      </c>
      <c r="M74" s="117">
        <v>0</v>
      </c>
      <c r="N74" s="117">
        <v>0</v>
      </c>
      <c r="O74" s="117">
        <v>0</v>
      </c>
      <c r="P74" s="117">
        <v>0</v>
      </c>
      <c r="Q74" s="117">
        <v>0</v>
      </c>
      <c r="R74" s="117">
        <v>0</v>
      </c>
      <c r="S74" s="117">
        <v>0</v>
      </c>
      <c r="T74" s="117">
        <v>0</v>
      </c>
      <c r="U74" s="117">
        <v>0</v>
      </c>
      <c r="V74" s="117">
        <v>0</v>
      </c>
      <c r="W74" s="117">
        <v>0</v>
      </c>
      <c r="X74" s="117">
        <v>0</v>
      </c>
      <c r="Y74" s="117">
        <v>0</v>
      </c>
      <c r="Z74" s="117">
        <v>0</v>
      </c>
      <c r="AA74" s="117">
        <v>0</v>
      </c>
      <c r="AB74" s="117">
        <v>0</v>
      </c>
      <c r="AC74" s="117">
        <v>-33750000</v>
      </c>
      <c r="AD74" s="117">
        <v>-101250000</v>
      </c>
      <c r="AE74" s="117">
        <v>0</v>
      </c>
      <c r="AF74" s="117">
        <v>121500000</v>
      </c>
      <c r="AH74" s="91">
        <v>6750000</v>
      </c>
      <c r="AI74" s="91">
        <v>2</v>
      </c>
      <c r="AJ74" s="91">
        <v>121500000</v>
      </c>
    </row>
    <row r="75" spans="2:36" x14ac:dyDescent="0.2">
      <c r="B75" s="24" t="s">
        <v>15</v>
      </c>
      <c r="C75" s="24" t="s">
        <v>137</v>
      </c>
      <c r="D75" s="11" t="s">
        <v>24</v>
      </c>
      <c r="E75" s="19">
        <v>-12120355.925645325</v>
      </c>
      <c r="F75" s="17">
        <v>0</v>
      </c>
      <c r="G75" s="17">
        <v>0</v>
      </c>
      <c r="H75" s="17">
        <v>0</v>
      </c>
      <c r="I75" s="17">
        <v>-4525000</v>
      </c>
      <c r="J75" s="17">
        <v>-13575000</v>
      </c>
      <c r="K75" s="115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17">
        <v>0</v>
      </c>
      <c r="AF75" s="17">
        <v>8145000</v>
      </c>
      <c r="AH75" s="91">
        <v>452500</v>
      </c>
      <c r="AI75" s="91">
        <v>22</v>
      </c>
      <c r="AJ75" s="91">
        <v>8145000</v>
      </c>
    </row>
    <row r="76" spans="2:36" x14ac:dyDescent="0.2">
      <c r="B76" s="24" t="s">
        <v>15</v>
      </c>
      <c r="C76" s="24" t="s">
        <v>138</v>
      </c>
      <c r="D76" s="11" t="s">
        <v>24</v>
      </c>
      <c r="E76" s="19">
        <v>-9450883.7200634908</v>
      </c>
      <c r="F76" s="116">
        <v>0</v>
      </c>
      <c r="G76" s="117">
        <v>0</v>
      </c>
      <c r="H76" s="117">
        <v>0</v>
      </c>
      <c r="I76" s="117">
        <v>-4375000</v>
      </c>
      <c r="J76" s="117">
        <v>-13125000</v>
      </c>
      <c r="K76" s="116">
        <v>0</v>
      </c>
      <c r="L76" s="117">
        <v>0</v>
      </c>
      <c r="M76" s="117">
        <v>0</v>
      </c>
      <c r="N76" s="117">
        <v>0</v>
      </c>
      <c r="O76" s="117">
        <v>0</v>
      </c>
      <c r="P76" s="117">
        <v>0</v>
      </c>
      <c r="Q76" s="117">
        <v>0</v>
      </c>
      <c r="R76" s="117">
        <v>0</v>
      </c>
      <c r="S76" s="117">
        <v>0</v>
      </c>
      <c r="T76" s="117">
        <v>0</v>
      </c>
      <c r="U76" s="117">
        <v>0</v>
      </c>
      <c r="V76" s="117">
        <v>0</v>
      </c>
      <c r="W76" s="117">
        <v>0</v>
      </c>
      <c r="X76" s="117">
        <v>0</v>
      </c>
      <c r="Y76" s="117">
        <v>0</v>
      </c>
      <c r="Z76" s="117">
        <v>0</v>
      </c>
      <c r="AA76" s="117">
        <v>0</v>
      </c>
      <c r="AB76" s="117">
        <v>0</v>
      </c>
      <c r="AC76" s="117">
        <v>0</v>
      </c>
      <c r="AD76" s="117">
        <v>0</v>
      </c>
      <c r="AE76" s="117">
        <v>0</v>
      </c>
      <c r="AF76" s="117">
        <v>17499996.149999999</v>
      </c>
      <c r="AH76" s="91">
        <v>0.17499999999999999</v>
      </c>
      <c r="AI76" s="91">
        <v>22</v>
      </c>
      <c r="AJ76" s="91">
        <v>17499996.149999999</v>
      </c>
    </row>
    <row r="77" spans="2:36" x14ac:dyDescent="0.2">
      <c r="B77" s="24" t="s">
        <v>15</v>
      </c>
      <c r="C77" s="24" t="s">
        <v>139</v>
      </c>
      <c r="D77" s="11" t="s">
        <v>24</v>
      </c>
      <c r="E77" s="19">
        <v>-107894079.22696923</v>
      </c>
      <c r="F77" s="115">
        <v>0</v>
      </c>
      <c r="G77" s="17">
        <v>0</v>
      </c>
      <c r="H77" s="17">
        <v>0</v>
      </c>
      <c r="I77" s="17">
        <v>-33750000</v>
      </c>
      <c r="J77" s="17">
        <v>-101250000</v>
      </c>
      <c r="K77" s="115"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7">
        <v>0</v>
      </c>
      <c r="S77" s="17">
        <v>0</v>
      </c>
      <c r="T77" s="17">
        <v>0</v>
      </c>
      <c r="U77" s="17">
        <v>0</v>
      </c>
      <c r="V77" s="17">
        <v>0</v>
      </c>
      <c r="W77" s="17">
        <v>0</v>
      </c>
      <c r="X77" s="17">
        <v>0</v>
      </c>
      <c r="Y77" s="17"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  <c r="AE77" s="17">
        <v>0</v>
      </c>
      <c r="AF77" s="17">
        <v>-13500000</v>
      </c>
      <c r="AH77" s="91">
        <v>6750000</v>
      </c>
      <c r="AI77" s="91">
        <v>22</v>
      </c>
      <c r="AJ77" s="91">
        <v>-13500000</v>
      </c>
    </row>
    <row r="78" spans="2:36" x14ac:dyDescent="0.2">
      <c r="B78" s="24" t="s">
        <v>15</v>
      </c>
      <c r="C78" s="24" t="s">
        <v>143</v>
      </c>
      <c r="D78" s="11" t="s">
        <v>24</v>
      </c>
      <c r="E78" s="19">
        <v>-7262374.0121502383</v>
      </c>
      <c r="F78" s="116">
        <v>0</v>
      </c>
      <c r="G78" s="117">
        <v>0</v>
      </c>
      <c r="H78" s="117">
        <v>0</v>
      </c>
      <c r="I78" s="117">
        <v>0</v>
      </c>
      <c r="J78" s="117">
        <v>0</v>
      </c>
      <c r="K78" s="116">
        <v>0</v>
      </c>
      <c r="L78" s="117">
        <v>0</v>
      </c>
      <c r="M78" s="117">
        <v>0</v>
      </c>
      <c r="N78" s="117">
        <v>0</v>
      </c>
      <c r="O78" s="117">
        <v>0</v>
      </c>
      <c r="P78" s="117">
        <v>0</v>
      </c>
      <c r="Q78" s="117">
        <v>0</v>
      </c>
      <c r="R78" s="117">
        <v>0</v>
      </c>
      <c r="S78" s="117">
        <v>0</v>
      </c>
      <c r="T78" s="117">
        <v>0</v>
      </c>
      <c r="U78" s="117">
        <v>0</v>
      </c>
      <c r="V78" s="117">
        <v>0</v>
      </c>
      <c r="W78" s="117">
        <v>0</v>
      </c>
      <c r="X78" s="117">
        <v>0</v>
      </c>
      <c r="Y78" s="117">
        <v>0</v>
      </c>
      <c r="Z78" s="117">
        <v>0</v>
      </c>
      <c r="AA78" s="117">
        <v>0</v>
      </c>
      <c r="AB78" s="117">
        <v>0</v>
      </c>
      <c r="AC78" s="117">
        <v>-33750000</v>
      </c>
      <c r="AD78" s="117">
        <v>-101250000</v>
      </c>
      <c r="AE78" s="117">
        <v>0</v>
      </c>
      <c r="AF78" s="117">
        <v>121500000</v>
      </c>
      <c r="AH78" s="91">
        <v>6750000</v>
      </c>
      <c r="AI78" s="91">
        <v>2</v>
      </c>
      <c r="AJ78" s="91">
        <v>121500000</v>
      </c>
    </row>
    <row r="79" spans="2:36" x14ac:dyDescent="0.2">
      <c r="B79" s="24" t="s">
        <v>15</v>
      </c>
      <c r="C79" s="24" t="s">
        <v>140</v>
      </c>
      <c r="D79" s="11" t="s">
        <v>24</v>
      </c>
      <c r="E79" s="19">
        <v>-16740823.101720059</v>
      </c>
      <c r="F79" s="17">
        <v>0</v>
      </c>
      <c r="G79" s="17">
        <v>0</v>
      </c>
      <c r="H79" s="17">
        <v>0</v>
      </c>
      <c r="I79" s="17">
        <v>-6250000</v>
      </c>
      <c r="J79" s="17">
        <v>-18750000</v>
      </c>
      <c r="K79" s="115"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17">
        <v>0</v>
      </c>
      <c r="Y79" s="17"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17">
        <v>0</v>
      </c>
      <c r="AF79" s="17">
        <v>11250000</v>
      </c>
      <c r="AH79" s="91">
        <v>625000</v>
      </c>
      <c r="AI79" s="91">
        <v>22</v>
      </c>
      <c r="AJ79" s="91">
        <v>11250000</v>
      </c>
    </row>
    <row r="80" spans="2:36" x14ac:dyDescent="0.2">
      <c r="B80" s="24"/>
      <c r="C80" s="24"/>
      <c r="D80" s="11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H80" s="91"/>
      <c r="AI80" s="91"/>
      <c r="AJ80" s="91"/>
    </row>
    <row r="81" spans="2:32" collapsed="1" x14ac:dyDescent="0.2">
      <c r="C81" s="114"/>
      <c r="D81" s="9"/>
      <c r="E81" s="114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</row>
    <row r="82" spans="2:32" ht="15.75" x14ac:dyDescent="0.25">
      <c r="B82" s="18" t="s">
        <v>185</v>
      </c>
      <c r="C82" s="25"/>
      <c r="D82" s="10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</row>
    <row r="83" spans="2:32" ht="15.75" x14ac:dyDescent="0.25">
      <c r="B83" s="5" t="s">
        <v>13</v>
      </c>
      <c r="C83" s="8"/>
      <c r="D83" s="6" t="s">
        <v>18</v>
      </c>
      <c r="E83" s="6" t="s">
        <v>26</v>
      </c>
      <c r="F83" s="5">
        <v>2022</v>
      </c>
      <c r="G83" s="5">
        <v>2023</v>
      </c>
      <c r="H83" s="5">
        <v>2024</v>
      </c>
      <c r="I83" s="5">
        <v>2025</v>
      </c>
      <c r="J83" s="5">
        <v>2026</v>
      </c>
      <c r="K83" s="5">
        <v>2027</v>
      </c>
      <c r="L83" s="5">
        <v>2028</v>
      </c>
      <c r="M83" s="5">
        <v>2029</v>
      </c>
      <c r="N83" s="5">
        <v>2030</v>
      </c>
      <c r="O83" s="5">
        <v>2031</v>
      </c>
      <c r="P83" s="5">
        <v>2032</v>
      </c>
      <c r="Q83" s="5">
        <v>2033</v>
      </c>
      <c r="R83" s="5">
        <v>2034</v>
      </c>
      <c r="S83" s="5">
        <v>2035</v>
      </c>
      <c r="T83" s="5">
        <v>2036</v>
      </c>
      <c r="U83" s="5">
        <v>2037</v>
      </c>
      <c r="V83" s="5">
        <v>2038</v>
      </c>
      <c r="W83" s="5">
        <v>2039</v>
      </c>
      <c r="X83" s="5">
        <v>2040</v>
      </c>
      <c r="Y83" s="5">
        <v>2041</v>
      </c>
      <c r="Z83" s="5">
        <v>2042</v>
      </c>
      <c r="AA83" s="5">
        <v>2043</v>
      </c>
      <c r="AB83" s="5">
        <v>2044</v>
      </c>
      <c r="AC83" s="5">
        <v>2045</v>
      </c>
      <c r="AD83" s="5">
        <v>2046</v>
      </c>
      <c r="AE83" s="5">
        <v>2047</v>
      </c>
      <c r="AF83" s="5">
        <v>2048</v>
      </c>
    </row>
    <row r="84" spans="2:32" x14ac:dyDescent="0.2">
      <c r="B84" s="60" t="s">
        <v>14</v>
      </c>
      <c r="C84" s="129"/>
      <c r="D84" s="11" t="s">
        <v>24</v>
      </c>
      <c r="E84" s="19">
        <v>-1048633941.6790588</v>
      </c>
      <c r="F84" s="17">
        <v>-15286823.054772653</v>
      </c>
      <c r="G84" s="17">
        <v>-47353132.116797112</v>
      </c>
      <c r="H84" s="17">
        <v>-219043493.8113268</v>
      </c>
      <c r="I84" s="17">
        <v>-94989533.189283669</v>
      </c>
      <c r="J84" s="17">
        <v>-144864967.88741305</v>
      </c>
      <c r="K84" s="17"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7">
        <v>-26551847.858210303</v>
      </c>
      <c r="S84" s="17">
        <v>-511707360.11605155</v>
      </c>
      <c r="T84" s="17">
        <v>-1464176815.6316411</v>
      </c>
      <c r="U84" s="17">
        <v>-697122409.84197903</v>
      </c>
      <c r="V84" s="17">
        <v>-35134616.563811049</v>
      </c>
      <c r="W84" s="17">
        <v>0</v>
      </c>
      <c r="X84" s="17">
        <v>0</v>
      </c>
      <c r="Y84" s="17"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  <c r="AE84" s="17">
        <v>0</v>
      </c>
      <c r="AF84" s="17">
        <v>2561462574.9891839</v>
      </c>
    </row>
    <row r="85" spans="2:32" x14ac:dyDescent="0.2">
      <c r="B85" s="60" t="s">
        <v>15</v>
      </c>
      <c r="C85" s="129"/>
      <c r="D85" s="11" t="s">
        <v>24</v>
      </c>
      <c r="E85" s="19">
        <v>-1326709794.6247902</v>
      </c>
      <c r="F85" s="17">
        <v>-15286823.054772653</v>
      </c>
      <c r="G85" s="17">
        <v>-47353132.116797112</v>
      </c>
      <c r="H85" s="17">
        <v>-219043493.8113268</v>
      </c>
      <c r="I85" s="17">
        <v>-182014533.18928367</v>
      </c>
      <c r="J85" s="17">
        <v>-405939967.88741302</v>
      </c>
      <c r="K85" s="17"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7">
        <v>-26551847.858210303</v>
      </c>
      <c r="S85" s="17">
        <v>-511707360.11605155</v>
      </c>
      <c r="T85" s="17">
        <v>-1464176815.6316411</v>
      </c>
      <c r="U85" s="17">
        <v>-697122409.84197903</v>
      </c>
      <c r="V85" s="17">
        <v>-35134616.563811049</v>
      </c>
      <c r="W85" s="17">
        <v>0</v>
      </c>
      <c r="X85" s="17">
        <v>0</v>
      </c>
      <c r="Y85" s="17">
        <v>0</v>
      </c>
      <c r="Z85" s="17">
        <v>0</v>
      </c>
      <c r="AA85" s="17">
        <v>0</v>
      </c>
      <c r="AB85" s="17">
        <v>0</v>
      </c>
      <c r="AC85" s="17">
        <v>-67500000</v>
      </c>
      <c r="AD85" s="17">
        <v>-202500000</v>
      </c>
      <c r="AE85" s="17">
        <v>0</v>
      </c>
      <c r="AF85" s="17">
        <v>2831857567.2891841</v>
      </c>
    </row>
    <row r="86" spans="2:32" collapsed="1" x14ac:dyDescent="0.2">
      <c r="D86" s="9"/>
    </row>
    <row r="87" spans="2:32" ht="15.75" x14ac:dyDescent="0.25">
      <c r="B87" s="18" t="s">
        <v>110</v>
      </c>
      <c r="C87" s="25"/>
      <c r="D87" s="10"/>
      <c r="E87" s="10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</row>
    <row r="88" spans="2:32" ht="15.75" x14ac:dyDescent="0.25">
      <c r="B88" s="5" t="s">
        <v>13</v>
      </c>
      <c r="C88" s="8"/>
      <c r="D88" s="6" t="s">
        <v>18</v>
      </c>
      <c r="E88" s="6" t="s">
        <v>26</v>
      </c>
      <c r="F88" s="5">
        <v>2022</v>
      </c>
      <c r="G88" s="5">
        <v>2023</v>
      </c>
      <c r="H88" s="5">
        <v>2024</v>
      </c>
      <c r="I88" s="5">
        <v>2025</v>
      </c>
      <c r="J88" s="5">
        <v>2026</v>
      </c>
      <c r="K88" s="5">
        <v>2027</v>
      </c>
      <c r="L88" s="5">
        <v>2028</v>
      </c>
      <c r="M88" s="5">
        <v>2029</v>
      </c>
      <c r="N88" s="5">
        <v>2030</v>
      </c>
      <c r="O88" s="5">
        <v>2031</v>
      </c>
      <c r="P88" s="5">
        <v>2032</v>
      </c>
      <c r="Q88" s="5">
        <v>2033</v>
      </c>
      <c r="R88" s="5">
        <v>2034</v>
      </c>
      <c r="S88" s="5">
        <v>2035</v>
      </c>
      <c r="T88" s="5">
        <v>2036</v>
      </c>
      <c r="U88" s="5">
        <v>2037</v>
      </c>
      <c r="V88" s="5">
        <v>2038</v>
      </c>
      <c r="W88" s="5">
        <v>2039</v>
      </c>
      <c r="X88" s="5">
        <v>2040</v>
      </c>
      <c r="Y88" s="5">
        <v>2041</v>
      </c>
      <c r="Z88" s="5">
        <v>2042</v>
      </c>
      <c r="AA88" s="5">
        <v>2043</v>
      </c>
      <c r="AB88" s="5">
        <v>2044</v>
      </c>
      <c r="AC88" s="5">
        <v>2045</v>
      </c>
      <c r="AD88" s="5">
        <v>2046</v>
      </c>
      <c r="AE88" s="5">
        <v>2047</v>
      </c>
      <c r="AF88" s="5">
        <v>2048</v>
      </c>
    </row>
    <row r="89" spans="2:32" x14ac:dyDescent="0.2">
      <c r="B89" s="60" t="s">
        <v>14</v>
      </c>
      <c r="C89" s="24"/>
      <c r="D89" s="11" t="s">
        <v>24</v>
      </c>
      <c r="E89" s="19">
        <v>-92153991.38474156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7">
        <v>0</v>
      </c>
      <c r="S89" s="17">
        <v>0</v>
      </c>
      <c r="T89" s="17">
        <v>0</v>
      </c>
      <c r="U89" s="17">
        <v>0</v>
      </c>
      <c r="V89" s="17">
        <v>0</v>
      </c>
      <c r="W89" s="125">
        <v>-30378854.154603109</v>
      </c>
      <c r="X89" s="126">
        <v>-30378854.154603109</v>
      </c>
      <c r="Y89" s="126">
        <v>-30378854.154603109</v>
      </c>
      <c r="Z89" s="126">
        <v>-30378854.154603109</v>
      </c>
      <c r="AA89" s="126">
        <v>-30378854.154603109</v>
      </c>
      <c r="AB89" s="126">
        <v>-30378854.154603109</v>
      </c>
      <c r="AC89" s="126">
        <v>-30378854.154603109</v>
      </c>
      <c r="AD89" s="126">
        <v>-30378854.154603109</v>
      </c>
      <c r="AE89" s="126">
        <v>-30378854.154603109</v>
      </c>
      <c r="AF89" s="127">
        <v>-30378854.154603109</v>
      </c>
    </row>
    <row r="90" spans="2:32" x14ac:dyDescent="0.2">
      <c r="B90" s="60" t="s">
        <v>15</v>
      </c>
      <c r="C90" s="24"/>
      <c r="D90" s="11" t="s">
        <v>24</v>
      </c>
      <c r="E90" s="19">
        <v>-116223529.97978875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7">
        <v>-2500000</v>
      </c>
      <c r="L90" s="17">
        <v>-2500000</v>
      </c>
      <c r="M90" s="17">
        <v>-2500000</v>
      </c>
      <c r="N90" s="17">
        <v>-2500000</v>
      </c>
      <c r="O90" s="125">
        <v>-2500000</v>
      </c>
      <c r="P90" s="126">
        <v>-2500000</v>
      </c>
      <c r="Q90" s="126">
        <v>-2500000</v>
      </c>
      <c r="R90" s="126">
        <v>-2500000</v>
      </c>
      <c r="S90" s="126">
        <v>-2500000</v>
      </c>
      <c r="T90" s="126">
        <v>-2500000</v>
      </c>
      <c r="U90" s="126">
        <v>-2500000</v>
      </c>
      <c r="V90" s="127">
        <v>-2500000</v>
      </c>
      <c r="W90" s="17">
        <v>-32878854.154603109</v>
      </c>
      <c r="X90" s="17">
        <v>-32878854.154603109</v>
      </c>
      <c r="Y90" s="17">
        <v>-32878854.154603109</v>
      </c>
      <c r="Z90" s="17">
        <v>-32878854.154603109</v>
      </c>
      <c r="AA90" s="17">
        <v>-32878854.154603109</v>
      </c>
      <c r="AB90" s="17">
        <v>-32878854.154603109</v>
      </c>
      <c r="AC90" s="17">
        <v>-32878854.154603109</v>
      </c>
      <c r="AD90" s="17">
        <v>-32878854.154603109</v>
      </c>
      <c r="AE90" s="17">
        <v>-32878854.154603109</v>
      </c>
      <c r="AF90" s="17">
        <v>-32878854.154603109</v>
      </c>
    </row>
    <row r="91" spans="2:32" x14ac:dyDescent="0.2">
      <c r="D91" s="9"/>
    </row>
    <row r="92" spans="2:32" x14ac:dyDescent="0.2">
      <c r="D92" s="9"/>
    </row>
    <row r="93" spans="2:32" ht="21" x14ac:dyDescent="0.35">
      <c r="B93" s="4" t="s">
        <v>50</v>
      </c>
      <c r="C93" s="27"/>
      <c r="D93" s="42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</row>
    <row r="94" spans="2:32" x14ac:dyDescent="0.2">
      <c r="D94" s="9"/>
    </row>
    <row r="95" spans="2:32" ht="15.75" x14ac:dyDescent="0.25">
      <c r="B95" s="18" t="s">
        <v>59</v>
      </c>
      <c r="C95" s="25"/>
      <c r="D95" s="10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</row>
    <row r="96" spans="2:32" ht="15.75" x14ac:dyDescent="0.25">
      <c r="B96" s="5" t="s">
        <v>13</v>
      </c>
      <c r="C96" s="8"/>
      <c r="D96" s="6" t="s">
        <v>18</v>
      </c>
      <c r="E96" s="6" t="s">
        <v>26</v>
      </c>
      <c r="F96" s="5">
        <v>2022</v>
      </c>
      <c r="G96" s="5">
        <v>2023</v>
      </c>
      <c r="H96" s="5">
        <v>2024</v>
      </c>
      <c r="I96" s="5">
        <v>2025</v>
      </c>
      <c r="J96" s="5">
        <v>2026</v>
      </c>
      <c r="K96" s="5">
        <v>2027</v>
      </c>
      <c r="L96" s="5">
        <v>2028</v>
      </c>
      <c r="M96" s="5">
        <v>2029</v>
      </c>
      <c r="N96" s="5">
        <v>2030</v>
      </c>
      <c r="O96" s="5">
        <v>2031</v>
      </c>
      <c r="P96" s="5">
        <v>2032</v>
      </c>
      <c r="Q96" s="5">
        <v>2033</v>
      </c>
      <c r="R96" s="5">
        <v>2034</v>
      </c>
      <c r="S96" s="5">
        <v>2035</v>
      </c>
      <c r="T96" s="5">
        <v>2036</v>
      </c>
      <c r="U96" s="5">
        <v>2037</v>
      </c>
      <c r="V96" s="5">
        <v>2038</v>
      </c>
      <c r="W96" s="5">
        <v>2039</v>
      </c>
      <c r="X96" s="5">
        <v>2040</v>
      </c>
      <c r="Y96" s="5">
        <v>2041</v>
      </c>
      <c r="Z96" s="5">
        <v>2042</v>
      </c>
      <c r="AA96" s="5">
        <v>2043</v>
      </c>
      <c r="AB96" s="5">
        <v>2044</v>
      </c>
      <c r="AC96" s="5">
        <v>2045</v>
      </c>
      <c r="AD96" s="5">
        <v>2046</v>
      </c>
      <c r="AE96" s="5">
        <v>2047</v>
      </c>
      <c r="AF96" s="5">
        <v>2048</v>
      </c>
    </row>
    <row r="97" spans="1:32" x14ac:dyDescent="0.2">
      <c r="A97" s="53"/>
      <c r="B97" s="60" t="s">
        <v>14</v>
      </c>
      <c r="C97" s="24"/>
      <c r="D97" s="11" t="s">
        <v>24</v>
      </c>
      <c r="E97" s="19">
        <v>18589570.728760019</v>
      </c>
      <c r="F97" s="17">
        <v>0</v>
      </c>
      <c r="G97" s="17">
        <v>0</v>
      </c>
      <c r="H97" s="17">
        <v>-403.86257579736412</v>
      </c>
      <c r="I97" s="17">
        <v>-10903.14680787921</v>
      </c>
      <c r="J97" s="17">
        <v>-1984502.5350065827</v>
      </c>
      <c r="K97" s="17">
        <v>-774.48356188066555</v>
      </c>
      <c r="L97" s="17">
        <v>-812.60460750556695</v>
      </c>
      <c r="M97" s="17">
        <v>1660801.7001419216</v>
      </c>
      <c r="N97" s="17">
        <v>250881.88673221972</v>
      </c>
      <c r="O97" s="17">
        <v>80510.596293248236</v>
      </c>
      <c r="P97" s="17">
        <v>-1007.2042431342016</v>
      </c>
      <c r="Q97" s="17">
        <v>-329602.08485819586</v>
      </c>
      <c r="R97" s="17">
        <v>21645669.737365909</v>
      </c>
      <c r="S97" s="17">
        <v>22592913.03882486</v>
      </c>
      <c r="T97" s="17">
        <v>-414280.03128229082</v>
      </c>
      <c r="U97" s="17">
        <v>-1369.9555823141068</v>
      </c>
      <c r="V97" s="17">
        <v>-5636474.0764950812</v>
      </c>
      <c r="W97" s="17">
        <v>-1538.5476112445169</v>
      </c>
      <c r="X97" s="17">
        <v>-1628.141660096491</v>
      </c>
      <c r="Y97" s="17">
        <v>-1723.9149946978041</v>
      </c>
      <c r="Z97" s="17">
        <v>-1802.97515976764</v>
      </c>
      <c r="AA97" s="17">
        <v>-1920.1957359643659</v>
      </c>
      <c r="AB97" s="17">
        <v>-2068.5028219760525</v>
      </c>
      <c r="AC97" s="17">
        <v>-2149.964078677172</v>
      </c>
      <c r="AD97" s="17">
        <v>-2277.7158470424347</v>
      </c>
      <c r="AE97" s="17">
        <v>-2441.1716392333001</v>
      </c>
      <c r="AF97" s="17">
        <v>-2600.5068266854987</v>
      </c>
    </row>
    <row r="98" spans="1:32" x14ac:dyDescent="0.2">
      <c r="A98" s="53"/>
      <c r="B98" s="60" t="s">
        <v>15</v>
      </c>
      <c r="C98" s="24"/>
      <c r="D98" s="11" t="s">
        <v>24</v>
      </c>
      <c r="E98" s="19">
        <v>19534404.139074009</v>
      </c>
      <c r="F98" s="17">
        <v>0</v>
      </c>
      <c r="G98" s="17">
        <v>0</v>
      </c>
      <c r="H98" s="17">
        <v>-520.07646968215704</v>
      </c>
      <c r="I98" s="17">
        <v>-28657.767328225076</v>
      </c>
      <c r="J98" s="17">
        <v>-1737696.6521429643</v>
      </c>
      <c r="K98" s="17">
        <v>-1013.7093210641949</v>
      </c>
      <c r="L98" s="17">
        <v>-1063.5881726173805</v>
      </c>
      <c r="M98" s="17">
        <v>1240272.4752748907</v>
      </c>
      <c r="N98" s="17">
        <v>204810.11734537967</v>
      </c>
      <c r="O98" s="17">
        <v>-121991.87943822891</v>
      </c>
      <c r="P98" s="17">
        <v>-1318.3416002963318</v>
      </c>
      <c r="Q98" s="17">
        <v>-343892.62502967194</v>
      </c>
      <c r="R98" s="17">
        <v>23106331.226392444</v>
      </c>
      <c r="S98" s="17">
        <v>24393020.422023062</v>
      </c>
      <c r="T98" s="17">
        <v>-309624.30373797193</v>
      </c>
      <c r="U98" s="17">
        <v>-1793.1023379512249</v>
      </c>
      <c r="V98" s="17">
        <v>-6690725.3376286328</v>
      </c>
      <c r="W98" s="17">
        <v>-2013.7125261291874</v>
      </c>
      <c r="X98" s="17">
        <v>-2130.9811327541556</v>
      </c>
      <c r="Y98" s="17">
        <v>-2256.2059316178511</v>
      </c>
      <c r="Z98" s="17">
        <v>-2359.740188382556</v>
      </c>
      <c r="AA98" s="17">
        <v>-2513.2705904993081</v>
      </c>
      <c r="AB98" s="17">
        <v>-2707.4596797641361</v>
      </c>
      <c r="AC98" s="17">
        <v>-2813.8746383410016</v>
      </c>
      <c r="AD98" s="17">
        <v>-2981.3452938158998</v>
      </c>
      <c r="AE98" s="17">
        <v>-3195.9068966471405</v>
      </c>
      <c r="AF98" s="17">
        <v>-3404.6849564759968</v>
      </c>
    </row>
    <row r="99" spans="1:32" collapsed="1" x14ac:dyDescent="0.2">
      <c r="D99" s="9"/>
    </row>
    <row r="100" spans="1:32" ht="15.75" x14ac:dyDescent="0.25">
      <c r="B100" s="18" t="s">
        <v>92</v>
      </c>
      <c r="C100" s="25"/>
      <c r="D100" s="1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</row>
    <row r="101" spans="1:32" ht="15.75" x14ac:dyDescent="0.25">
      <c r="B101" s="5" t="s">
        <v>13</v>
      </c>
      <c r="C101" s="8"/>
      <c r="D101" s="6" t="s">
        <v>18</v>
      </c>
      <c r="E101" s="6" t="s">
        <v>26</v>
      </c>
      <c r="F101" s="5">
        <v>2022</v>
      </c>
      <c r="G101" s="5">
        <v>2023</v>
      </c>
      <c r="H101" s="5">
        <v>2024</v>
      </c>
      <c r="I101" s="5">
        <v>2025</v>
      </c>
      <c r="J101" s="5">
        <v>2026</v>
      </c>
      <c r="K101" s="5">
        <v>2027</v>
      </c>
      <c r="L101" s="5">
        <v>2028</v>
      </c>
      <c r="M101" s="5">
        <v>2029</v>
      </c>
      <c r="N101" s="5">
        <v>2030</v>
      </c>
      <c r="O101" s="5">
        <v>2031</v>
      </c>
      <c r="P101" s="5">
        <v>2032</v>
      </c>
      <c r="Q101" s="5">
        <v>2033</v>
      </c>
      <c r="R101" s="5">
        <v>2034</v>
      </c>
      <c r="S101" s="5">
        <v>2035</v>
      </c>
      <c r="T101" s="5">
        <v>2036</v>
      </c>
      <c r="U101" s="5">
        <v>2037</v>
      </c>
      <c r="V101" s="5">
        <v>2038</v>
      </c>
      <c r="W101" s="5">
        <v>2039</v>
      </c>
      <c r="X101" s="5">
        <v>2040</v>
      </c>
      <c r="Y101" s="5">
        <v>2041</v>
      </c>
      <c r="Z101" s="5">
        <v>2042</v>
      </c>
      <c r="AA101" s="5">
        <v>2043</v>
      </c>
      <c r="AB101" s="5">
        <v>2044</v>
      </c>
      <c r="AC101" s="5">
        <v>2045</v>
      </c>
      <c r="AD101" s="5">
        <v>2046</v>
      </c>
      <c r="AE101" s="5">
        <v>2047</v>
      </c>
      <c r="AF101" s="5">
        <v>2048</v>
      </c>
    </row>
    <row r="102" spans="1:32" x14ac:dyDescent="0.2">
      <c r="B102" s="60" t="s">
        <v>14</v>
      </c>
      <c r="C102" s="24"/>
      <c r="D102" s="11" t="s">
        <v>24</v>
      </c>
      <c r="E102" s="19">
        <v>138160152.74383551</v>
      </c>
      <c r="F102" s="17">
        <v>0</v>
      </c>
      <c r="G102" s="17">
        <v>0</v>
      </c>
      <c r="H102" s="17">
        <v>-3208.0081857894547</v>
      </c>
      <c r="I102" s="17">
        <v>-320.5693382274485</v>
      </c>
      <c r="J102" s="17">
        <v>258.45460484922296</v>
      </c>
      <c r="K102" s="17">
        <v>-334.37876096872509</v>
      </c>
      <c r="L102" s="17">
        <v>-326.41939846310856</v>
      </c>
      <c r="M102" s="17">
        <v>9017.7917083359207</v>
      </c>
      <c r="N102" s="17">
        <v>-8.6597659224353265</v>
      </c>
      <c r="O102" s="17">
        <v>1485356.4068724327</v>
      </c>
      <c r="P102" s="17">
        <v>358448.34905188502</v>
      </c>
      <c r="Q102" s="17">
        <v>64556.193949616849</v>
      </c>
      <c r="R102" s="17">
        <v>67953642.038067102</v>
      </c>
      <c r="S102" s="17">
        <v>14648159.035201848</v>
      </c>
      <c r="T102" s="17">
        <v>134903.32866060734</v>
      </c>
      <c r="U102" s="17">
        <v>-3828139.8426430821</v>
      </c>
      <c r="V102" s="17">
        <v>233562294.5345633</v>
      </c>
      <c r="W102" s="17">
        <v>-1951136.0133337658</v>
      </c>
      <c r="X102" s="17">
        <v>23509713.512632485</v>
      </c>
      <c r="Y102" s="17">
        <v>-57475744.262817115</v>
      </c>
      <c r="Z102" s="17">
        <v>22346031.817760736</v>
      </c>
      <c r="AA102" s="17">
        <v>39276743.850018144</v>
      </c>
      <c r="AB102" s="17">
        <v>67681727.3727476</v>
      </c>
      <c r="AC102" s="17">
        <v>-25175550.925184771</v>
      </c>
      <c r="AD102" s="17">
        <v>-40201704.80889833</v>
      </c>
      <c r="AE102" s="17">
        <v>-34235689.006144643</v>
      </c>
      <c r="AF102" s="17">
        <v>11347399.061263978</v>
      </c>
    </row>
    <row r="103" spans="1:32" x14ac:dyDescent="0.2">
      <c r="B103" s="60" t="s">
        <v>15</v>
      </c>
      <c r="C103" s="24"/>
      <c r="D103" s="11" t="s">
        <v>24</v>
      </c>
      <c r="E103" s="19">
        <v>163608979.15854543</v>
      </c>
      <c r="F103" s="17">
        <v>0</v>
      </c>
      <c r="G103" s="17">
        <v>0</v>
      </c>
      <c r="H103" s="17">
        <v>-4141.5078066056594</v>
      </c>
      <c r="I103" s="17">
        <v>-359.11001830589248</v>
      </c>
      <c r="J103" s="17">
        <v>165.84096047594539</v>
      </c>
      <c r="K103" s="17">
        <v>-408.78673605079535</v>
      </c>
      <c r="L103" s="17">
        <v>-446.59583339546009</v>
      </c>
      <c r="M103" s="17">
        <v>8925.8541636709124</v>
      </c>
      <c r="N103" s="17">
        <v>-167.81615342511577</v>
      </c>
      <c r="O103" s="17">
        <v>1895364.1476220554</v>
      </c>
      <c r="P103" s="17">
        <v>358419.61230024998</v>
      </c>
      <c r="Q103" s="17">
        <v>49285.013185603384</v>
      </c>
      <c r="R103" s="17">
        <v>83838290.80034256</v>
      </c>
      <c r="S103" s="17">
        <v>3968821.3979776502</v>
      </c>
      <c r="T103" s="17">
        <v>2861495.6719042659</v>
      </c>
      <c r="U103" s="17">
        <v>-1949530.0091910958</v>
      </c>
      <c r="V103" s="17">
        <v>309535662.19231999</v>
      </c>
      <c r="W103" s="17">
        <v>-26123.321791412764</v>
      </c>
      <c r="X103" s="17">
        <v>26764843.445682831</v>
      </c>
      <c r="Y103" s="17">
        <v>-62161468.425236136</v>
      </c>
      <c r="Z103" s="17">
        <v>19609871.301278561</v>
      </c>
      <c r="AA103" s="17">
        <v>42927670.560249031</v>
      </c>
      <c r="AB103" s="17">
        <v>44691803.841742098</v>
      </c>
      <c r="AC103" s="17">
        <v>-34776790.561178237</v>
      </c>
      <c r="AD103" s="17">
        <v>-44585178.73751235</v>
      </c>
      <c r="AE103" s="17">
        <v>-35871104.772269011</v>
      </c>
      <c r="AF103" s="17">
        <v>11910988.805808634</v>
      </c>
    </row>
    <row r="104" spans="1:32" collapsed="1" x14ac:dyDescent="0.2">
      <c r="D104" s="9"/>
    </row>
    <row r="105" spans="1:32" ht="15.75" x14ac:dyDescent="0.25">
      <c r="B105" s="18" t="s">
        <v>93</v>
      </c>
      <c r="C105" s="25"/>
      <c r="D105" s="10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</row>
    <row r="106" spans="1:32" ht="15.75" x14ac:dyDescent="0.25">
      <c r="B106" s="5" t="s">
        <v>13</v>
      </c>
      <c r="C106" s="8"/>
      <c r="D106" s="6" t="s">
        <v>18</v>
      </c>
      <c r="E106" s="6" t="s">
        <v>26</v>
      </c>
      <c r="F106" s="5">
        <v>2022</v>
      </c>
      <c r="G106" s="5">
        <v>2023</v>
      </c>
      <c r="H106" s="5">
        <v>2024</v>
      </c>
      <c r="I106" s="5">
        <v>2025</v>
      </c>
      <c r="J106" s="5">
        <v>2026</v>
      </c>
      <c r="K106" s="5">
        <v>2027</v>
      </c>
      <c r="L106" s="5">
        <v>2028</v>
      </c>
      <c r="M106" s="5">
        <v>2029</v>
      </c>
      <c r="N106" s="5">
        <v>2030</v>
      </c>
      <c r="O106" s="5">
        <v>2031</v>
      </c>
      <c r="P106" s="5">
        <v>2032</v>
      </c>
      <c r="Q106" s="5">
        <v>2033</v>
      </c>
      <c r="R106" s="5">
        <v>2034</v>
      </c>
      <c r="S106" s="5">
        <v>2035</v>
      </c>
      <c r="T106" s="5">
        <v>2036</v>
      </c>
      <c r="U106" s="5">
        <v>2037</v>
      </c>
      <c r="V106" s="5">
        <v>2038</v>
      </c>
      <c r="W106" s="5">
        <v>2039</v>
      </c>
      <c r="X106" s="5">
        <v>2040</v>
      </c>
      <c r="Y106" s="5">
        <v>2041</v>
      </c>
      <c r="Z106" s="5">
        <v>2042</v>
      </c>
      <c r="AA106" s="5">
        <v>2043</v>
      </c>
      <c r="AB106" s="5">
        <v>2044</v>
      </c>
      <c r="AC106" s="5">
        <v>2045</v>
      </c>
      <c r="AD106" s="5">
        <v>2046</v>
      </c>
      <c r="AE106" s="5">
        <v>2047</v>
      </c>
      <c r="AF106" s="5">
        <v>2048</v>
      </c>
    </row>
    <row r="107" spans="1:32" x14ac:dyDescent="0.2">
      <c r="B107" s="60" t="s">
        <v>14</v>
      </c>
      <c r="C107" s="24"/>
      <c r="D107" s="11" t="s">
        <v>24</v>
      </c>
      <c r="E107" s="19">
        <v>291906619.53242654</v>
      </c>
      <c r="F107" s="17">
        <v>0</v>
      </c>
      <c r="G107" s="17">
        <v>0</v>
      </c>
      <c r="H107" s="17">
        <v>124193.34402489662</v>
      </c>
      <c r="I107" s="17">
        <v>908863.80492687225</v>
      </c>
      <c r="J107" s="17">
        <v>2623420.3480138779</v>
      </c>
      <c r="K107" s="17">
        <v>727618.06661248207</v>
      </c>
      <c r="L107" s="17">
        <v>2021200.8398475647</v>
      </c>
      <c r="M107" s="17">
        <v>2828724.314152956</v>
      </c>
      <c r="N107" s="17">
        <v>10266927.777141809</v>
      </c>
      <c r="O107" s="17">
        <v>12048036.600403309</v>
      </c>
      <c r="P107" s="17">
        <v>5412407.9848623276</v>
      </c>
      <c r="Q107" s="17">
        <v>-14803569.306238651</v>
      </c>
      <c r="R107" s="17">
        <v>-39799880.129197836</v>
      </c>
      <c r="S107" s="17">
        <v>-37082747.603530169</v>
      </c>
      <c r="T107" s="17">
        <v>-22537543.847252846</v>
      </c>
      <c r="U107" s="17">
        <v>-14467455.319792747</v>
      </c>
      <c r="V107" s="17">
        <v>-39465511.17640996</v>
      </c>
      <c r="W107" s="17">
        <v>56181960.838757992</v>
      </c>
      <c r="X107" s="17">
        <v>21303830.457354784</v>
      </c>
      <c r="Y107" s="17">
        <v>42590506.582008362</v>
      </c>
      <c r="Z107" s="17">
        <v>102335695.59246397</v>
      </c>
      <c r="AA107" s="17">
        <v>141817883.57910943</v>
      </c>
      <c r="AB107" s="17">
        <v>114490060.00824118</v>
      </c>
      <c r="AC107" s="17">
        <v>134032131.18533993</v>
      </c>
      <c r="AD107" s="17">
        <v>150619067.26255083</v>
      </c>
      <c r="AE107" s="17">
        <v>79126278.332242012</v>
      </c>
      <c r="AF107" s="17">
        <v>406898844.12180901</v>
      </c>
    </row>
    <row r="108" spans="1:32" x14ac:dyDescent="0.2">
      <c r="B108" s="60" t="s">
        <v>15</v>
      </c>
      <c r="C108" s="24"/>
      <c r="D108" s="11" t="s">
        <v>24</v>
      </c>
      <c r="E108" s="19">
        <v>280083573.77576727</v>
      </c>
      <c r="F108" s="17">
        <v>0</v>
      </c>
      <c r="G108" s="17">
        <v>0</v>
      </c>
      <c r="H108" s="17">
        <v>-282038.78189229965</v>
      </c>
      <c r="I108" s="17">
        <v>579271.07135748863</v>
      </c>
      <c r="J108" s="17">
        <v>-3697948.7987754345</v>
      </c>
      <c r="K108" s="17">
        <v>-3939847.2256355286</v>
      </c>
      <c r="L108" s="17">
        <v>-4906207.608812809</v>
      </c>
      <c r="M108" s="17">
        <v>-4972514.3045704365</v>
      </c>
      <c r="N108" s="17">
        <v>6018791.3964948654</v>
      </c>
      <c r="O108" s="17">
        <v>12118120.522813559</v>
      </c>
      <c r="P108" s="17">
        <v>5545492.9359664917</v>
      </c>
      <c r="Q108" s="17">
        <v>-14479399.352707148</v>
      </c>
      <c r="R108" s="17">
        <v>-40722799.401511192</v>
      </c>
      <c r="S108" s="17">
        <v>-21185127.337214231</v>
      </c>
      <c r="T108" s="17">
        <v>-21611578.863287687</v>
      </c>
      <c r="U108" s="17">
        <v>-2946865.7894477844</v>
      </c>
      <c r="V108" s="17">
        <v>-39415581.103133917</v>
      </c>
      <c r="W108" s="17">
        <v>52766982.357578993</v>
      </c>
      <c r="X108" s="17">
        <v>19981773.587898016</v>
      </c>
      <c r="Y108" s="17">
        <v>35784636.267000198</v>
      </c>
      <c r="Z108" s="17">
        <v>99648108.062174559</v>
      </c>
      <c r="AA108" s="17">
        <v>141550359.98986983</v>
      </c>
      <c r="AB108" s="17">
        <v>116946397.60466218</v>
      </c>
      <c r="AC108" s="17">
        <v>138447573.40263796</v>
      </c>
      <c r="AD108" s="17">
        <v>149751060.09676576</v>
      </c>
      <c r="AE108" s="17">
        <v>78923279.751280308</v>
      </c>
      <c r="AF108" s="17">
        <v>407849574.74276066</v>
      </c>
    </row>
    <row r="109" spans="1:32" collapsed="1" x14ac:dyDescent="0.2">
      <c r="D109" s="9"/>
    </row>
    <row r="110" spans="1:32" ht="15.75" x14ac:dyDescent="0.25">
      <c r="B110" s="18" t="s">
        <v>94</v>
      </c>
      <c r="C110" s="25"/>
      <c r="D110" s="10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</row>
    <row r="111" spans="1:32" ht="15.75" x14ac:dyDescent="0.25">
      <c r="B111" s="5" t="s">
        <v>13</v>
      </c>
      <c r="C111" s="8"/>
      <c r="D111" s="6" t="s">
        <v>18</v>
      </c>
      <c r="E111" s="6" t="s">
        <v>26</v>
      </c>
      <c r="F111" s="5">
        <v>2022</v>
      </c>
      <c r="G111" s="5">
        <v>2023</v>
      </c>
      <c r="H111" s="5">
        <v>2024</v>
      </c>
      <c r="I111" s="5">
        <v>2025</v>
      </c>
      <c r="J111" s="5">
        <v>2026</v>
      </c>
      <c r="K111" s="5">
        <v>2027</v>
      </c>
      <c r="L111" s="5">
        <v>2028</v>
      </c>
      <c r="M111" s="5">
        <v>2029</v>
      </c>
      <c r="N111" s="5">
        <v>2030</v>
      </c>
      <c r="O111" s="5">
        <v>2031</v>
      </c>
      <c r="P111" s="5">
        <v>2032</v>
      </c>
      <c r="Q111" s="5">
        <v>2033</v>
      </c>
      <c r="R111" s="5">
        <v>2034</v>
      </c>
      <c r="S111" s="5">
        <v>2035</v>
      </c>
      <c r="T111" s="5">
        <v>2036</v>
      </c>
      <c r="U111" s="5">
        <v>2037</v>
      </c>
      <c r="V111" s="5">
        <v>2038</v>
      </c>
      <c r="W111" s="5">
        <v>2039</v>
      </c>
      <c r="X111" s="5">
        <v>2040</v>
      </c>
      <c r="Y111" s="5">
        <v>2041</v>
      </c>
      <c r="Z111" s="5">
        <v>2042</v>
      </c>
      <c r="AA111" s="5">
        <v>2043</v>
      </c>
      <c r="AB111" s="5">
        <v>2044</v>
      </c>
      <c r="AC111" s="5">
        <v>2045</v>
      </c>
      <c r="AD111" s="5">
        <v>2046</v>
      </c>
      <c r="AE111" s="5">
        <v>2047</v>
      </c>
      <c r="AF111" s="5">
        <v>2048</v>
      </c>
    </row>
    <row r="112" spans="1:32" x14ac:dyDescent="0.2">
      <c r="B112" s="60" t="s">
        <v>14</v>
      </c>
      <c r="C112" s="24"/>
      <c r="D112" s="11" t="s">
        <v>24</v>
      </c>
      <c r="E112" s="19">
        <v>12739079.218962999</v>
      </c>
      <c r="F112" s="17">
        <v>0</v>
      </c>
      <c r="G112" s="17">
        <v>0</v>
      </c>
      <c r="H112" s="17">
        <v>9795.8389488682151</v>
      </c>
      <c r="I112" s="17">
        <v>-3467.056994561106</v>
      </c>
      <c r="J112" s="17">
        <v>-158065.22097966447</v>
      </c>
      <c r="K112" s="17">
        <v>-751906.02041625883</v>
      </c>
      <c r="L112" s="17">
        <v>15231.852009822149</v>
      </c>
      <c r="M112" s="17">
        <v>423347.3566650711</v>
      </c>
      <c r="N112" s="17">
        <v>-19777.726321393624</v>
      </c>
      <c r="O112" s="17">
        <v>1006141.3325998634</v>
      </c>
      <c r="P112" s="17">
        <v>21151.909643722553</v>
      </c>
      <c r="Q112" s="17">
        <v>-971342.49492320791</v>
      </c>
      <c r="R112" s="17">
        <v>6601038.3079638705</v>
      </c>
      <c r="S112" s="17">
        <v>6113977.5881145</v>
      </c>
      <c r="T112" s="17">
        <v>-1300584.7215656675</v>
      </c>
      <c r="U112" s="17">
        <v>-1767732.8759356916</v>
      </c>
      <c r="V112" s="17">
        <v>-549209.1563962698</v>
      </c>
      <c r="W112" s="17">
        <v>533994.25888792111</v>
      </c>
      <c r="X112" s="17">
        <v>1254943.4656453473</v>
      </c>
      <c r="Y112" s="17">
        <v>-2339989.3525551711</v>
      </c>
      <c r="Z112" s="17">
        <v>-6398762.0552854612</v>
      </c>
      <c r="AA112" s="17">
        <v>19766270.674055237</v>
      </c>
      <c r="AB112" s="17">
        <v>-1297240.2758916467</v>
      </c>
      <c r="AC112" s="17">
        <v>2991674.6602861825</v>
      </c>
      <c r="AD112" s="17">
        <v>2065124.1660340521</v>
      </c>
      <c r="AE112" s="17">
        <v>14369146.959014691</v>
      </c>
      <c r="AF112" s="17">
        <v>-67255.305507930927</v>
      </c>
    </row>
    <row r="113" spans="2:32" x14ac:dyDescent="0.2">
      <c r="B113" s="60" t="s">
        <v>15</v>
      </c>
      <c r="C113" s="24"/>
      <c r="D113" s="11" t="s">
        <v>24</v>
      </c>
      <c r="E113" s="19">
        <v>16864438.926984031</v>
      </c>
      <c r="F113" s="17">
        <v>0</v>
      </c>
      <c r="G113" s="17">
        <v>0</v>
      </c>
      <c r="H113" s="17">
        <v>8972.7241956884973</v>
      </c>
      <c r="I113" s="17">
        <v>-4330.7625393066555</v>
      </c>
      <c r="J113" s="17">
        <v>-198287.92661888152</v>
      </c>
      <c r="K113" s="17">
        <v>3224509.1483740914</v>
      </c>
      <c r="L113" s="17">
        <v>370629.99506949075</v>
      </c>
      <c r="M113" s="17">
        <v>102084.34392599389</v>
      </c>
      <c r="N113" s="17">
        <v>54578.855369081721</v>
      </c>
      <c r="O113" s="17">
        <v>610732.95410632342</v>
      </c>
      <c r="P113" s="17">
        <v>19794.060546401481</v>
      </c>
      <c r="Q113" s="17">
        <v>-1025380.5897079967</v>
      </c>
      <c r="R113" s="17">
        <v>6930213.331908986</v>
      </c>
      <c r="S113" s="17">
        <v>7012470.9605268091</v>
      </c>
      <c r="T113" s="17">
        <v>385510.67389863357</v>
      </c>
      <c r="U113" s="17">
        <v>-592277.43953103595</v>
      </c>
      <c r="V113" s="17">
        <v>-704750.4669945538</v>
      </c>
      <c r="W113" s="17">
        <v>531978.25752551609</v>
      </c>
      <c r="X113" s="17">
        <v>1082377.0037008431</v>
      </c>
      <c r="Y113" s="17">
        <v>-2760378.0826570834</v>
      </c>
      <c r="Z113" s="17">
        <v>-6658488.3938113973</v>
      </c>
      <c r="AA113" s="17">
        <v>19787739.673737947</v>
      </c>
      <c r="AB113" s="17">
        <v>-1366228.7161710598</v>
      </c>
      <c r="AC113" s="17">
        <v>2935092.1385342255</v>
      </c>
      <c r="AD113" s="17">
        <v>2224337.4005999546</v>
      </c>
      <c r="AE113" s="17">
        <v>14190196.305883329</v>
      </c>
      <c r="AF113" s="17">
        <v>-82157.374068660662</v>
      </c>
    </row>
    <row r="114" spans="2:32" collapsed="1" x14ac:dyDescent="0.2">
      <c r="D114" s="9"/>
    </row>
    <row r="115" spans="2:32" ht="15.75" x14ac:dyDescent="0.25">
      <c r="B115" s="18" t="s">
        <v>95</v>
      </c>
      <c r="C115" s="25"/>
      <c r="D115" s="10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</row>
    <row r="116" spans="2:32" ht="15.75" x14ac:dyDescent="0.25">
      <c r="B116" s="5" t="s">
        <v>13</v>
      </c>
      <c r="C116" s="8"/>
      <c r="D116" s="6" t="s">
        <v>18</v>
      </c>
      <c r="E116" s="6" t="s">
        <v>26</v>
      </c>
      <c r="F116" s="5">
        <v>2022</v>
      </c>
      <c r="G116" s="5">
        <v>2023</v>
      </c>
      <c r="H116" s="5">
        <v>2024</v>
      </c>
      <c r="I116" s="5">
        <v>2025</v>
      </c>
      <c r="J116" s="5">
        <v>2026</v>
      </c>
      <c r="K116" s="5">
        <v>2027</v>
      </c>
      <c r="L116" s="5">
        <v>2028</v>
      </c>
      <c r="M116" s="5">
        <v>2029</v>
      </c>
      <c r="N116" s="5">
        <v>2030</v>
      </c>
      <c r="O116" s="5">
        <v>2031</v>
      </c>
      <c r="P116" s="5">
        <v>2032</v>
      </c>
      <c r="Q116" s="5">
        <v>2033</v>
      </c>
      <c r="R116" s="5">
        <v>2034</v>
      </c>
      <c r="S116" s="5">
        <v>2035</v>
      </c>
      <c r="T116" s="5">
        <v>2036</v>
      </c>
      <c r="U116" s="5">
        <v>2037</v>
      </c>
      <c r="V116" s="5">
        <v>2038</v>
      </c>
      <c r="W116" s="5">
        <v>2039</v>
      </c>
      <c r="X116" s="5">
        <v>2040</v>
      </c>
      <c r="Y116" s="5">
        <v>2041</v>
      </c>
      <c r="Z116" s="5">
        <v>2042</v>
      </c>
      <c r="AA116" s="5">
        <v>2043</v>
      </c>
      <c r="AB116" s="5">
        <v>2044</v>
      </c>
      <c r="AC116" s="5">
        <v>2045</v>
      </c>
      <c r="AD116" s="5">
        <v>2046</v>
      </c>
      <c r="AE116" s="5">
        <v>2047</v>
      </c>
      <c r="AF116" s="5">
        <v>2048</v>
      </c>
    </row>
    <row r="117" spans="2:32" x14ac:dyDescent="0.2">
      <c r="B117" s="60" t="s">
        <v>14</v>
      </c>
      <c r="C117" s="24"/>
      <c r="D117" s="11" t="s">
        <v>24</v>
      </c>
      <c r="E117" s="19">
        <v>510050677.10293901</v>
      </c>
      <c r="F117" s="17">
        <v>0</v>
      </c>
      <c r="G117" s="17">
        <v>0</v>
      </c>
      <c r="H117" s="17">
        <v>-76649.795433521271</v>
      </c>
      <c r="I117" s="17">
        <v>-1670743.2112193108</v>
      </c>
      <c r="J117" s="17">
        <v>17614510.64141655</v>
      </c>
      <c r="K117" s="17">
        <v>5283340.6317749023</v>
      </c>
      <c r="L117" s="17">
        <v>36746743.039051056</v>
      </c>
      <c r="M117" s="17">
        <v>14811208.752943039</v>
      </c>
      <c r="N117" s="17">
        <v>-153526421.31545162</v>
      </c>
      <c r="O117" s="17">
        <v>-30662781.057459354</v>
      </c>
      <c r="P117" s="17">
        <v>518216.90758430958</v>
      </c>
      <c r="Q117" s="17">
        <v>757182296.98026896</v>
      </c>
      <c r="R117" s="17">
        <v>224925059.42031097</v>
      </c>
      <c r="S117" s="17">
        <v>-30278751.377443314</v>
      </c>
      <c r="T117" s="17">
        <v>806570.67647838593</v>
      </c>
      <c r="U117" s="17">
        <v>-6986327.1768054962</v>
      </c>
      <c r="V117" s="17">
        <v>47529650.473161697</v>
      </c>
      <c r="W117" s="17">
        <v>-568331590.63768101</v>
      </c>
      <c r="X117" s="17">
        <v>1083054848.9561768</v>
      </c>
      <c r="Y117" s="17">
        <v>-437821019.63148832</v>
      </c>
      <c r="Z117" s="17">
        <v>-515506611.45691395</v>
      </c>
      <c r="AA117" s="17">
        <v>117074428.89896965</v>
      </c>
      <c r="AB117" s="17">
        <v>129363401.82057285</v>
      </c>
      <c r="AC117" s="17">
        <v>-190499374.68479204</v>
      </c>
      <c r="AD117" s="17">
        <v>655991466.51444149</v>
      </c>
      <c r="AE117" s="17">
        <v>297971021.30627251</v>
      </c>
      <c r="AF117" s="17">
        <v>-277452269.06240654</v>
      </c>
    </row>
    <row r="118" spans="2:32" x14ac:dyDescent="0.2">
      <c r="B118" s="60" t="s">
        <v>15</v>
      </c>
      <c r="C118" s="24"/>
      <c r="D118" s="11" t="s">
        <v>24</v>
      </c>
      <c r="E118" s="19">
        <v>601976897.56233513</v>
      </c>
      <c r="F118" s="17">
        <v>0</v>
      </c>
      <c r="G118" s="17">
        <v>0</v>
      </c>
      <c r="H118" s="17">
        <v>11141.254620552063</v>
      </c>
      <c r="I118" s="17">
        <v>-4441125.8666553497</v>
      </c>
      <c r="J118" s="17">
        <v>135946605.92567825</v>
      </c>
      <c r="K118" s="17">
        <v>15307208.072795868</v>
      </c>
      <c r="L118" s="17">
        <v>66968193.795788765</v>
      </c>
      <c r="M118" s="17">
        <v>-2544109.0636882782</v>
      </c>
      <c r="N118" s="17">
        <v>-182052502.79892826</v>
      </c>
      <c r="O118" s="17">
        <v>-34542612.629247665</v>
      </c>
      <c r="P118" s="17">
        <v>1045210.5408947468</v>
      </c>
      <c r="Q118" s="17">
        <v>683729284.22400808</v>
      </c>
      <c r="R118" s="17">
        <v>378042485.77574348</v>
      </c>
      <c r="S118" s="17">
        <v>-373994068.43003654</v>
      </c>
      <c r="T118" s="17">
        <v>303915893.21415234</v>
      </c>
      <c r="U118" s="17">
        <v>-214844276.611866</v>
      </c>
      <c r="V118" s="17">
        <v>138461727.5269165</v>
      </c>
      <c r="W118" s="17">
        <v>-454723631.53394794</v>
      </c>
      <c r="X118" s="17">
        <v>1006010915.5197802</v>
      </c>
      <c r="Y118" s="17">
        <v>-293982131.39181185</v>
      </c>
      <c r="Z118" s="17">
        <v>-558822672.46455288</v>
      </c>
      <c r="AA118" s="17">
        <v>166089187.36214924</v>
      </c>
      <c r="AB118" s="17">
        <v>148472931.31706429</v>
      </c>
      <c r="AC118" s="17">
        <v>-202847077.29435778</v>
      </c>
      <c r="AD118" s="17">
        <v>601783076.59778309</v>
      </c>
      <c r="AE118" s="17">
        <v>272639566.63585281</v>
      </c>
      <c r="AF118" s="17">
        <v>-279274769.6094594</v>
      </c>
    </row>
    <row r="121" spans="2:32" ht="21" x14ac:dyDescent="0.35">
      <c r="B121" s="4" t="s">
        <v>146</v>
      </c>
      <c r="C121" s="27"/>
      <c r="D121" s="42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</row>
    <row r="123" spans="2:32" ht="15.75" x14ac:dyDescent="0.25">
      <c r="E123" s="8" t="s">
        <v>199</v>
      </c>
      <c r="F123" s="13" t="s">
        <v>201</v>
      </c>
      <c r="G123" s="13" t="s">
        <v>200</v>
      </c>
      <c r="H123" s="13" t="s">
        <v>160</v>
      </c>
      <c r="I123" s="13" t="s">
        <v>161</v>
      </c>
      <c r="J123" s="13" t="s">
        <v>162</v>
      </c>
      <c r="K123" s="13" t="s">
        <v>163</v>
      </c>
      <c r="L123" s="13" t="s">
        <v>164</v>
      </c>
      <c r="M123" s="13" t="s">
        <v>165</v>
      </c>
      <c r="N123" s="13" t="s">
        <v>166</v>
      </c>
      <c r="O123" s="13" t="s">
        <v>167</v>
      </c>
      <c r="P123" s="13" t="s">
        <v>168</v>
      </c>
      <c r="Q123" s="13" t="s">
        <v>169</v>
      </c>
      <c r="R123" s="13" t="s">
        <v>170</v>
      </c>
      <c r="S123" s="13" t="s">
        <v>171</v>
      </c>
      <c r="T123" s="13" t="s">
        <v>172</v>
      </c>
      <c r="U123" s="13" t="s">
        <v>173</v>
      </c>
      <c r="V123" s="13" t="s">
        <v>174</v>
      </c>
      <c r="W123" s="13" t="s">
        <v>175</v>
      </c>
      <c r="X123" s="13" t="s">
        <v>176</v>
      </c>
      <c r="Y123" s="13" t="s">
        <v>177</v>
      </c>
      <c r="Z123" s="13" t="s">
        <v>178</v>
      </c>
      <c r="AA123" s="13" t="s">
        <v>179</v>
      </c>
      <c r="AB123" s="13" t="s">
        <v>180</v>
      </c>
      <c r="AC123" s="13" t="s">
        <v>181</v>
      </c>
      <c r="AD123" s="13" t="s">
        <v>182</v>
      </c>
      <c r="AE123" s="13" t="s">
        <v>183</v>
      </c>
      <c r="AF123" s="13" t="s">
        <v>184</v>
      </c>
    </row>
    <row r="124" spans="2:32" x14ac:dyDescent="0.2">
      <c r="E124" s="24" t="s">
        <v>60</v>
      </c>
      <c r="F124" s="130">
        <v>1.0549999999999999</v>
      </c>
      <c r="G124" s="130">
        <v>1.1130249999999999</v>
      </c>
      <c r="H124" s="130">
        <v>1.1742413749999998</v>
      </c>
      <c r="I124" s="130">
        <v>1.2388246506249998</v>
      </c>
      <c r="J124" s="130">
        <v>1.3069600064093747</v>
      </c>
      <c r="K124" s="130">
        <v>1.3788428067618903</v>
      </c>
      <c r="L124" s="130">
        <v>1.4546791611337941</v>
      </c>
      <c r="M124" s="130">
        <v>1.5346865149961528</v>
      </c>
      <c r="N124" s="130">
        <v>1.6190942733209412</v>
      </c>
      <c r="O124" s="130">
        <v>1.708144458353593</v>
      </c>
      <c r="P124" s="130">
        <v>1.8020924035630403</v>
      </c>
      <c r="Q124" s="130">
        <v>1.9012074857590076</v>
      </c>
      <c r="R124" s="130">
        <v>2.0057738974757529</v>
      </c>
      <c r="S124" s="130">
        <v>2.1160914618369193</v>
      </c>
      <c r="T124" s="130">
        <v>2.2324764922379496</v>
      </c>
      <c r="U124" s="130">
        <v>2.3552626993110368</v>
      </c>
      <c r="V124" s="130">
        <v>2.4848021477731437</v>
      </c>
      <c r="W124" s="130">
        <v>2.6214662659006667</v>
      </c>
      <c r="X124" s="130">
        <v>2.7656469105252031</v>
      </c>
      <c r="Y124" s="130">
        <v>2.9177574906040893</v>
      </c>
      <c r="Z124" s="130">
        <v>3.078234152587314</v>
      </c>
      <c r="AA124" s="130">
        <v>3.2475370309796161</v>
      </c>
      <c r="AB124" s="130">
        <v>3.4261515676834948</v>
      </c>
      <c r="AC124" s="130">
        <v>3.6145899039060869</v>
      </c>
      <c r="AD124" s="130">
        <v>3.8133923486209218</v>
      </c>
      <c r="AE124" s="130">
        <v>4.0231289277950726</v>
      </c>
      <c r="AF124" s="130">
        <v>4.2444010188238011</v>
      </c>
    </row>
    <row r="126" spans="2:32" ht="15.75" x14ac:dyDescent="0.25">
      <c r="E126" s="8" t="s">
        <v>144</v>
      </c>
      <c r="F126" s="13" t="s">
        <v>201</v>
      </c>
      <c r="G126" s="13" t="s">
        <v>200</v>
      </c>
      <c r="H126" s="13" t="s">
        <v>160</v>
      </c>
      <c r="I126" s="13" t="s">
        <v>161</v>
      </c>
      <c r="J126" s="13" t="s">
        <v>162</v>
      </c>
      <c r="K126" s="13" t="s">
        <v>163</v>
      </c>
      <c r="L126" s="13" t="s">
        <v>164</v>
      </c>
      <c r="M126" s="13" t="s">
        <v>165</v>
      </c>
      <c r="N126" s="13" t="s">
        <v>166</v>
      </c>
      <c r="O126" s="13" t="s">
        <v>167</v>
      </c>
      <c r="P126" s="13" t="s">
        <v>168</v>
      </c>
      <c r="Q126" s="13" t="s">
        <v>169</v>
      </c>
      <c r="R126" s="13" t="s">
        <v>170</v>
      </c>
      <c r="S126" s="13" t="s">
        <v>171</v>
      </c>
      <c r="T126" s="13" t="s">
        <v>172</v>
      </c>
      <c r="U126" s="13" t="s">
        <v>173</v>
      </c>
      <c r="V126" s="13" t="s">
        <v>174</v>
      </c>
      <c r="W126" s="13" t="s">
        <v>175</v>
      </c>
      <c r="X126" s="13" t="s">
        <v>176</v>
      </c>
      <c r="Y126" s="13" t="s">
        <v>177</v>
      </c>
      <c r="Z126" s="13" t="s">
        <v>178</v>
      </c>
      <c r="AA126" s="13" t="s">
        <v>179</v>
      </c>
      <c r="AB126" s="13" t="s">
        <v>180</v>
      </c>
      <c r="AC126" s="13" t="s">
        <v>181</v>
      </c>
      <c r="AD126" s="13" t="s">
        <v>182</v>
      </c>
      <c r="AE126" s="13" t="s">
        <v>183</v>
      </c>
      <c r="AF126" s="13" t="s">
        <v>184</v>
      </c>
    </row>
    <row r="127" spans="2:32" x14ac:dyDescent="0.2">
      <c r="E127" s="24" t="s">
        <v>155</v>
      </c>
      <c r="F127" s="17">
        <v>0</v>
      </c>
      <c r="G127" s="17">
        <v>0</v>
      </c>
      <c r="H127" s="17">
        <v>-3.4393488800151006E-4</v>
      </c>
      <c r="I127" s="17">
        <v>-8.8012026580020497E-3</v>
      </c>
      <c r="J127" s="17">
        <v>-1.5184110648179878</v>
      </c>
      <c r="K127" s="17">
        <v>-5.61690976E-4</v>
      </c>
      <c r="L127" s="17">
        <v>-5.5861431800000028E-4</v>
      </c>
      <c r="M127" s="17">
        <v>1.0821765122149944</v>
      </c>
      <c r="N127" s="17">
        <v>0.15495199437499907</v>
      </c>
      <c r="O127" s="17">
        <v>4.7133365038018467E-2</v>
      </c>
      <c r="P127" s="17">
        <v>-5.5890821200000012E-4</v>
      </c>
      <c r="Q127" s="17">
        <v>-0.17336460503500006</v>
      </c>
      <c r="R127" s="17">
        <v>10.791679842182997</v>
      </c>
      <c r="S127" s="17">
        <v>10.676718585317003</v>
      </c>
      <c r="T127" s="17">
        <v>-0.18556971718299939</v>
      </c>
      <c r="U127" s="17">
        <v>-5.8165723200000034E-4</v>
      </c>
      <c r="V127" s="17">
        <v>-2.2683794287389989</v>
      </c>
      <c r="W127" s="17">
        <v>-5.8690345600000019E-4</v>
      </c>
      <c r="X127" s="17">
        <v>-5.8870192500000038E-4</v>
      </c>
      <c r="Y127" s="17">
        <v>-5.9083559900000005E-4</v>
      </c>
      <c r="Z127" s="17">
        <v>-5.8571735300000014E-4</v>
      </c>
      <c r="AA127" s="17">
        <v>-5.9127754900000049E-4</v>
      </c>
      <c r="AB127" s="17">
        <v>-6.0373943800000004E-4</v>
      </c>
      <c r="AC127" s="17">
        <v>-5.9480166100000034E-4</v>
      </c>
      <c r="AD127" s="17">
        <v>-5.9729386300000039E-4</v>
      </c>
      <c r="AE127" s="17">
        <v>-6.0678434200000034E-4</v>
      </c>
      <c r="AF127" s="17">
        <v>-6.1269112299999989E-4</v>
      </c>
    </row>
    <row r="128" spans="2:32" x14ac:dyDescent="0.2">
      <c r="E128" s="24" t="s">
        <v>156</v>
      </c>
      <c r="F128" s="17">
        <v>0</v>
      </c>
      <c r="G128" s="17">
        <v>0</v>
      </c>
      <c r="H128" s="17">
        <v>-2.7319836058318546E-3</v>
      </c>
      <c r="I128" s="17">
        <v>-2.5876893720650293E-4</v>
      </c>
      <c r="J128" s="17">
        <v>1.9775249707852812E-4</v>
      </c>
      <c r="K128" s="17">
        <v>-2.4250680304449548E-4</v>
      </c>
      <c r="L128" s="17">
        <v>-2.2439270952963499E-4</v>
      </c>
      <c r="M128" s="17">
        <v>5.8759828930656415E-3</v>
      </c>
      <c r="N128" s="17">
        <v>-5.3485248296710914E-6</v>
      </c>
      <c r="O128" s="17">
        <v>0.86957306193183681</v>
      </c>
      <c r="P128" s="17">
        <v>0.19890675325148269</v>
      </c>
      <c r="Q128" s="17">
        <v>3.3955364910550241E-2</v>
      </c>
      <c r="R128" s="17">
        <v>33.879014042203913</v>
      </c>
      <c r="S128" s="17">
        <v>6.9222712247447911</v>
      </c>
      <c r="T128" s="17">
        <v>6.042765920700615E-2</v>
      </c>
      <c r="U128" s="17">
        <v>-1.625355780381905</v>
      </c>
      <c r="V128" s="17">
        <v>93.996334776142902</v>
      </c>
      <c r="W128" s="17">
        <v>-0.7442918639517212</v>
      </c>
      <c r="X128" s="17">
        <v>8.5006200260639702</v>
      </c>
      <c r="Y128" s="17">
        <v>-19.698602247754799</v>
      </c>
      <c r="Z128" s="17">
        <v>7.2593671274092237</v>
      </c>
      <c r="AA128" s="17">
        <v>12.094317470544857</v>
      </c>
      <c r="AB128" s="17">
        <v>19.754446362251532</v>
      </c>
      <c r="AC128" s="17">
        <v>-6.964981254990767</v>
      </c>
      <c r="AD128" s="17">
        <v>-10.542241955102497</v>
      </c>
      <c r="AE128" s="17">
        <v>-8.5097170934832427</v>
      </c>
      <c r="AF128" s="17">
        <v>2.6734983360287061</v>
      </c>
    </row>
    <row r="129" spans="5:32" x14ac:dyDescent="0.2">
      <c r="E129" s="24" t="s">
        <v>157</v>
      </c>
      <c r="F129" s="17">
        <v>0</v>
      </c>
      <c r="G129" s="17">
        <v>0</v>
      </c>
      <c r="H129" s="17">
        <v>0.10576474877228427</v>
      </c>
      <c r="I129" s="17">
        <v>0.73365008071831717</v>
      </c>
      <c r="J129" s="17">
        <v>2.0072690328307972</v>
      </c>
      <c r="K129" s="17">
        <v>0.52770197084411596</v>
      </c>
      <c r="L129" s="17">
        <v>1.3894478547917168</v>
      </c>
      <c r="M129" s="17">
        <v>1.8431935685315166</v>
      </c>
      <c r="N129" s="17">
        <v>6.3411550187767673</v>
      </c>
      <c r="O129" s="17">
        <v>7.0532890479391268</v>
      </c>
      <c r="P129" s="17">
        <v>3.0034020309730427</v>
      </c>
      <c r="Q129" s="17">
        <v>-7.7864038602439605</v>
      </c>
      <c r="R129" s="17">
        <v>-19.84265533582105</v>
      </c>
      <c r="S129" s="17">
        <v>-17.524170515455737</v>
      </c>
      <c r="T129" s="17">
        <v>-10.095310712391891</v>
      </c>
      <c r="U129" s="17">
        <v>-6.1426079239588764</v>
      </c>
      <c r="V129" s="17">
        <v>-15.882757994143951</v>
      </c>
      <c r="W129" s="17">
        <v>21.431502502838942</v>
      </c>
      <c r="X129" s="17">
        <v>7.703018912601947</v>
      </c>
      <c r="Y129" s="17">
        <v>14.597000168506284</v>
      </c>
      <c r="Z129" s="17">
        <v>33.244935414172076</v>
      </c>
      <c r="AA129" s="17">
        <v>43.669366115381976</v>
      </c>
      <c r="AB129" s="17">
        <v>33.416519306427162</v>
      </c>
      <c r="AC129" s="17">
        <v>37.080868023367969</v>
      </c>
      <c r="AD129" s="17">
        <v>39.49739588611196</v>
      </c>
      <c r="AE129" s="17">
        <v>19.667845538225937</v>
      </c>
      <c r="AF129" s="17">
        <v>95.867200652630103</v>
      </c>
    </row>
    <row r="130" spans="5:32" x14ac:dyDescent="0.2">
      <c r="E130" s="24" t="s">
        <v>94</v>
      </c>
      <c r="F130" s="17">
        <v>0</v>
      </c>
      <c r="G130" s="17">
        <v>0</v>
      </c>
      <c r="H130" s="17">
        <v>8.3422703010002652E-3</v>
      </c>
      <c r="I130" s="17">
        <v>-2.7986664559927349E-3</v>
      </c>
      <c r="J130" s="17">
        <v>-0.12094113071900245</v>
      </c>
      <c r="K130" s="17">
        <v>-0.54531670813299904</v>
      </c>
      <c r="L130" s="17">
        <v>1.0470935734000797E-2</v>
      </c>
      <c r="M130" s="17">
        <v>0.27585265950299453</v>
      </c>
      <c r="N130" s="17">
        <v>-1.221530249799928E-2</v>
      </c>
      <c r="O130" s="17">
        <v>0.58902590333000282</v>
      </c>
      <c r="P130" s="17">
        <v>1.1737416794999891E-2</v>
      </c>
      <c r="Q130" s="17">
        <v>-0.51090820028799999</v>
      </c>
      <c r="R130" s="17">
        <v>3.2910181532780012</v>
      </c>
      <c r="S130" s="17">
        <v>2.8892785110560055</v>
      </c>
      <c r="T130" s="17">
        <v>-0.58257487865500179</v>
      </c>
      <c r="U130" s="17">
        <v>-0.75054594820900034</v>
      </c>
      <c r="V130" s="17">
        <v>-0.22102731877001389</v>
      </c>
      <c r="W130" s="17">
        <v>0.20370060291600006</v>
      </c>
      <c r="X130" s="17">
        <v>0.45376127403300026</v>
      </c>
      <c r="Y130" s="17">
        <v>-0.80198212500200017</v>
      </c>
      <c r="Z130" s="17">
        <v>-2.0787119296649936</v>
      </c>
      <c r="AA130" s="17">
        <v>6.0865420426299996</v>
      </c>
      <c r="AB130" s="17">
        <v>-0.37862898072800166</v>
      </c>
      <c r="AC130" s="17">
        <v>0.82766641301499944</v>
      </c>
      <c r="AD130" s="17">
        <v>0.5415451590710002</v>
      </c>
      <c r="AE130" s="17">
        <v>3.5716347193700018</v>
      </c>
      <c r="AF130" s="17">
        <v>-1.5845652946000037E-2</v>
      </c>
    </row>
    <row r="131" spans="5:32" x14ac:dyDescent="0.2">
      <c r="E131" s="24" t="s">
        <v>158</v>
      </c>
      <c r="F131" s="17">
        <v>0</v>
      </c>
      <c r="G131" s="17">
        <v>0</v>
      </c>
      <c r="H131" s="17">
        <v>-6.5276013148081485E-2</v>
      </c>
      <c r="I131" s="17">
        <v>-1.3486518938547143</v>
      </c>
      <c r="J131" s="17">
        <v>13.477467217844779</v>
      </c>
      <c r="K131" s="17">
        <v>3.8317207776442874</v>
      </c>
      <c r="L131" s="17">
        <v>25.261063759523587</v>
      </c>
      <c r="M131" s="17">
        <v>9.6509668966369784</v>
      </c>
      <c r="N131" s="17">
        <v>-94.822410186500122</v>
      </c>
      <c r="O131" s="17">
        <v>-17.950929681330287</v>
      </c>
      <c r="P131" s="17">
        <v>0.28756400424290529</v>
      </c>
      <c r="Q131" s="17">
        <v>398.26389421035952</v>
      </c>
      <c r="R131" s="17">
        <v>112.13879076967598</v>
      </c>
      <c r="S131" s="17">
        <v>-14.308810334293955</v>
      </c>
      <c r="T131" s="17">
        <v>0.3612896616303618</v>
      </c>
      <c r="U131" s="17">
        <v>-2.9662623956338887</v>
      </c>
      <c r="V131" s="17">
        <v>19.128142864717546</v>
      </c>
      <c r="W131" s="17">
        <v>-216.79912422692087</v>
      </c>
      <c r="X131" s="17">
        <v>391.60995021974878</v>
      </c>
      <c r="Y131" s="17">
        <v>-150.05394418192117</v>
      </c>
      <c r="Z131" s="17">
        <v>-167.46829055340734</v>
      </c>
      <c r="AA131" s="17">
        <v>36.050221377661785</v>
      </c>
      <c r="AB131" s="17">
        <v>37.75764126746985</v>
      </c>
      <c r="AC131" s="17">
        <v>-52.702901227862647</v>
      </c>
      <c r="AD131" s="17">
        <v>172.02307199039583</v>
      </c>
      <c r="AE131" s="17">
        <v>74.064497224447479</v>
      </c>
      <c r="AF131" s="17">
        <v>-65.369004444187382</v>
      </c>
    </row>
    <row r="133" spans="5:32" ht="15.75" x14ac:dyDescent="0.25">
      <c r="E133" s="8" t="s">
        <v>145</v>
      </c>
      <c r="F133" s="13" t="s">
        <v>201</v>
      </c>
      <c r="G133" s="13" t="s">
        <v>200</v>
      </c>
      <c r="H133" s="13" t="s">
        <v>160</v>
      </c>
      <c r="I133" s="13" t="s">
        <v>161</v>
      </c>
      <c r="J133" s="13" t="s">
        <v>162</v>
      </c>
      <c r="K133" s="13" t="s">
        <v>163</v>
      </c>
      <c r="L133" s="13" t="s">
        <v>164</v>
      </c>
      <c r="M133" s="13" t="s">
        <v>165</v>
      </c>
      <c r="N133" s="13" t="s">
        <v>166</v>
      </c>
      <c r="O133" s="13" t="s">
        <v>167</v>
      </c>
      <c r="P133" s="13" t="s">
        <v>168</v>
      </c>
      <c r="Q133" s="13" t="s">
        <v>169</v>
      </c>
      <c r="R133" s="13" t="s">
        <v>170</v>
      </c>
      <c r="S133" s="13" t="s">
        <v>171</v>
      </c>
      <c r="T133" s="13" t="s">
        <v>172</v>
      </c>
      <c r="U133" s="13" t="s">
        <v>173</v>
      </c>
      <c r="V133" s="13" t="s">
        <v>174</v>
      </c>
      <c r="W133" s="13" t="s">
        <v>175</v>
      </c>
      <c r="X133" s="13" t="s">
        <v>176</v>
      </c>
      <c r="Y133" s="13" t="s">
        <v>177</v>
      </c>
      <c r="Z133" s="13" t="s">
        <v>178</v>
      </c>
      <c r="AA133" s="13" t="s">
        <v>179</v>
      </c>
      <c r="AB133" s="13" t="s">
        <v>180</v>
      </c>
      <c r="AC133" s="13" t="s">
        <v>181</v>
      </c>
      <c r="AD133" s="13" t="s">
        <v>182</v>
      </c>
      <c r="AE133" s="13" t="s">
        <v>183</v>
      </c>
      <c r="AF133" s="13" t="s">
        <v>184</v>
      </c>
    </row>
    <row r="134" spans="5:32" x14ac:dyDescent="0.2">
      <c r="E134" s="24" t="s">
        <v>155</v>
      </c>
      <c r="F134" s="17">
        <v>0</v>
      </c>
      <c r="G134" s="17">
        <v>0</v>
      </c>
      <c r="H134" s="17">
        <v>-3.4393488800151006E-4</v>
      </c>
      <c r="I134" s="17">
        <v>-9.1451375460035594E-3</v>
      </c>
      <c r="J134" s="17">
        <v>-1.5275562023639915</v>
      </c>
      <c r="K134" s="17">
        <v>-1.5281178933399915</v>
      </c>
      <c r="L134" s="17">
        <v>-1.5286765076579916</v>
      </c>
      <c r="M134" s="17">
        <v>-0.44649999544299712</v>
      </c>
      <c r="N134" s="17">
        <v>-0.29154800106799805</v>
      </c>
      <c r="O134" s="17">
        <v>-0.24441463602997959</v>
      </c>
      <c r="P134" s="17">
        <v>-0.24497354424197959</v>
      </c>
      <c r="Q134" s="17">
        <v>-0.41833814927697965</v>
      </c>
      <c r="R134" s="17">
        <v>10.373341692906017</v>
      </c>
      <c r="S134" s="17">
        <v>21.050060278223022</v>
      </c>
      <c r="T134" s="17">
        <v>20.864490561040022</v>
      </c>
      <c r="U134" s="17">
        <v>20.863908903808021</v>
      </c>
      <c r="V134" s="17">
        <v>18.595529475069021</v>
      </c>
      <c r="W134" s="17">
        <v>18.594942571613021</v>
      </c>
      <c r="X134" s="17">
        <v>18.594353869688021</v>
      </c>
      <c r="Y134" s="17">
        <v>18.593763034089022</v>
      </c>
      <c r="Z134" s="17">
        <v>18.593177316736021</v>
      </c>
      <c r="AA134" s="17">
        <v>18.592586039187022</v>
      </c>
      <c r="AB134" s="17">
        <v>18.591982299749024</v>
      </c>
      <c r="AC134" s="17">
        <v>18.591387498088025</v>
      </c>
      <c r="AD134" s="17">
        <v>18.590790204225026</v>
      </c>
      <c r="AE134" s="17">
        <v>18.590183419883026</v>
      </c>
      <c r="AF134" s="17">
        <v>18.589570728760027</v>
      </c>
    </row>
    <row r="135" spans="5:32" x14ac:dyDescent="0.2">
      <c r="E135" s="24" t="s">
        <v>156</v>
      </c>
      <c r="F135" s="17">
        <v>0</v>
      </c>
      <c r="G135" s="17">
        <v>0</v>
      </c>
      <c r="H135" s="17">
        <v>-2.7319836058318546E-3</v>
      </c>
      <c r="I135" s="17">
        <v>-2.9907525430383575E-3</v>
      </c>
      <c r="J135" s="17">
        <v>-2.7930000459598292E-3</v>
      </c>
      <c r="K135" s="17">
        <v>-3.0355068490043246E-3</v>
      </c>
      <c r="L135" s="17">
        <v>-3.2598995585339597E-3</v>
      </c>
      <c r="M135" s="17">
        <v>2.6160833345316818E-3</v>
      </c>
      <c r="N135" s="17">
        <v>2.6107348097020107E-3</v>
      </c>
      <c r="O135" s="17">
        <v>0.87218379674153879</v>
      </c>
      <c r="P135" s="17">
        <v>1.0710905499930214</v>
      </c>
      <c r="Q135" s="17">
        <v>1.1050459149035716</v>
      </c>
      <c r="R135" s="17">
        <v>34.984059957107483</v>
      </c>
      <c r="S135" s="17">
        <v>41.906331181852273</v>
      </c>
      <c r="T135" s="17">
        <v>41.966758841059281</v>
      </c>
      <c r="U135" s="17">
        <v>40.341403060677379</v>
      </c>
      <c r="V135" s="17">
        <v>134.33773783682028</v>
      </c>
      <c r="W135" s="17">
        <v>133.59344597286855</v>
      </c>
      <c r="X135" s="17">
        <v>142.09406599893254</v>
      </c>
      <c r="Y135" s="17">
        <v>122.39546375117774</v>
      </c>
      <c r="Z135" s="17">
        <v>129.65483087858698</v>
      </c>
      <c r="AA135" s="17">
        <v>141.74914834913184</v>
      </c>
      <c r="AB135" s="17">
        <v>161.50359471138339</v>
      </c>
      <c r="AC135" s="17">
        <v>154.53861345639262</v>
      </c>
      <c r="AD135" s="17">
        <v>143.99637150129013</v>
      </c>
      <c r="AE135" s="17">
        <v>135.4866544078069</v>
      </c>
      <c r="AF135" s="17">
        <v>138.1601527438356</v>
      </c>
    </row>
    <row r="136" spans="5:32" x14ac:dyDescent="0.2">
      <c r="E136" s="24" t="s">
        <v>157</v>
      </c>
      <c r="F136" s="17">
        <v>0</v>
      </c>
      <c r="G136" s="17">
        <v>0</v>
      </c>
      <c r="H136" s="17">
        <v>0.10576474877228427</v>
      </c>
      <c r="I136" s="17">
        <v>0.83941482949060142</v>
      </c>
      <c r="J136" s="17">
        <v>2.8466838623213988</v>
      </c>
      <c r="K136" s="17">
        <v>3.3743858331655145</v>
      </c>
      <c r="L136" s="17">
        <v>4.7638336879572316</v>
      </c>
      <c r="M136" s="17">
        <v>6.607027256488748</v>
      </c>
      <c r="N136" s="17">
        <v>12.948182275265516</v>
      </c>
      <c r="O136" s="17">
        <v>20.001471323204644</v>
      </c>
      <c r="P136" s="17">
        <v>23.004873354177686</v>
      </c>
      <c r="Q136" s="17">
        <v>15.218469493933725</v>
      </c>
      <c r="R136" s="17">
        <v>-4.624185841887325</v>
      </c>
      <c r="S136" s="17">
        <v>-22.148356357343062</v>
      </c>
      <c r="T136" s="17">
        <v>-32.243667069734954</v>
      </c>
      <c r="U136" s="17">
        <v>-38.386274993693831</v>
      </c>
      <c r="V136" s="17">
        <v>-54.269032987837782</v>
      </c>
      <c r="W136" s="17">
        <v>-32.837530484998837</v>
      </c>
      <c r="X136" s="17">
        <v>-25.134511572396889</v>
      </c>
      <c r="Y136" s="17">
        <v>-10.537511403890605</v>
      </c>
      <c r="Z136" s="17">
        <v>22.707424010281471</v>
      </c>
      <c r="AA136" s="17">
        <v>66.376790125663447</v>
      </c>
      <c r="AB136" s="17">
        <v>99.793309432090609</v>
      </c>
      <c r="AC136" s="17">
        <v>136.87417745545858</v>
      </c>
      <c r="AD136" s="17">
        <v>176.37157334157052</v>
      </c>
      <c r="AE136" s="17">
        <v>196.03941887979647</v>
      </c>
      <c r="AF136" s="17">
        <v>291.90661953242659</v>
      </c>
    </row>
    <row r="137" spans="5:32" x14ac:dyDescent="0.2">
      <c r="E137" s="24" t="s">
        <v>94</v>
      </c>
      <c r="F137" s="17">
        <v>0</v>
      </c>
      <c r="G137" s="17">
        <v>0</v>
      </c>
      <c r="H137" s="17">
        <v>8.3422703010002652E-3</v>
      </c>
      <c r="I137" s="17">
        <v>5.5436038450075303E-3</v>
      </c>
      <c r="J137" s="17">
        <v>-0.11539752687399492</v>
      </c>
      <c r="K137" s="17">
        <v>-0.660714235006994</v>
      </c>
      <c r="L137" s="17">
        <v>-0.65024329927299318</v>
      </c>
      <c r="M137" s="17">
        <v>-0.37439063976999865</v>
      </c>
      <c r="N137" s="17">
        <v>-0.38660594226799794</v>
      </c>
      <c r="O137" s="17">
        <v>0.20241996106200488</v>
      </c>
      <c r="P137" s="17">
        <v>0.21415737785700478</v>
      </c>
      <c r="Q137" s="17">
        <v>-0.29675082243099521</v>
      </c>
      <c r="R137" s="17">
        <v>2.994267330847006</v>
      </c>
      <c r="S137" s="17">
        <v>5.8835458419030111</v>
      </c>
      <c r="T137" s="17">
        <v>5.3009709632480089</v>
      </c>
      <c r="U137" s="17">
        <v>4.5504250150390089</v>
      </c>
      <c r="V137" s="17">
        <v>4.3293976962689946</v>
      </c>
      <c r="W137" s="17">
        <v>4.5330982991849949</v>
      </c>
      <c r="X137" s="17">
        <v>4.9868595732179948</v>
      </c>
      <c r="Y137" s="17">
        <v>4.1848774482159943</v>
      </c>
      <c r="Z137" s="17">
        <v>2.1061655185510006</v>
      </c>
      <c r="AA137" s="17">
        <v>8.1927075611810007</v>
      </c>
      <c r="AB137" s="17">
        <v>7.8140785804529989</v>
      </c>
      <c r="AC137" s="17">
        <v>8.6417449934679986</v>
      </c>
      <c r="AD137" s="17">
        <v>9.1832901525389996</v>
      </c>
      <c r="AE137" s="17">
        <v>12.754924871909001</v>
      </c>
      <c r="AF137" s="17">
        <v>12.739079218963001</v>
      </c>
    </row>
    <row r="138" spans="5:32" x14ac:dyDescent="0.2">
      <c r="E138" s="24" t="s">
        <v>158</v>
      </c>
      <c r="F138" s="17">
        <v>0</v>
      </c>
      <c r="G138" s="17">
        <v>0</v>
      </c>
      <c r="H138" s="17">
        <v>-6.5276013148081485E-2</v>
      </c>
      <c r="I138" s="17">
        <v>-1.4139279070027957</v>
      </c>
      <c r="J138" s="17">
        <v>12.063539310841984</v>
      </c>
      <c r="K138" s="17">
        <v>15.895260088486271</v>
      </c>
      <c r="L138" s="17">
        <v>41.156323848009862</v>
      </c>
      <c r="M138" s="17">
        <v>50.807290744646842</v>
      </c>
      <c r="N138" s="17">
        <v>-44.01511944185328</v>
      </c>
      <c r="O138" s="17">
        <v>-61.966049123183566</v>
      </c>
      <c r="P138" s="17">
        <v>-61.678485118940664</v>
      </c>
      <c r="Q138" s="17">
        <v>336.58540909141885</v>
      </c>
      <c r="R138" s="17">
        <v>448.7241998610948</v>
      </c>
      <c r="S138" s="17">
        <v>434.41538952680082</v>
      </c>
      <c r="T138" s="17">
        <v>434.77667918843116</v>
      </c>
      <c r="U138" s="17">
        <v>431.8104167927973</v>
      </c>
      <c r="V138" s="17">
        <v>450.93855965751482</v>
      </c>
      <c r="W138" s="17">
        <v>234.13943543059395</v>
      </c>
      <c r="X138" s="17">
        <v>625.74938565034267</v>
      </c>
      <c r="Y138" s="17">
        <v>475.69544146842151</v>
      </c>
      <c r="Z138" s="17">
        <v>308.22715091501414</v>
      </c>
      <c r="AA138" s="17">
        <v>344.27737229267592</v>
      </c>
      <c r="AB138" s="17">
        <v>382.03501356014579</v>
      </c>
      <c r="AC138" s="17">
        <v>329.33211233228315</v>
      </c>
      <c r="AD138" s="17">
        <v>501.35518432267895</v>
      </c>
      <c r="AE138" s="17">
        <v>575.4196815471264</v>
      </c>
      <c r="AF138" s="17">
        <v>510.05067710293901</v>
      </c>
    </row>
    <row r="149" spans="6:32" x14ac:dyDescent="0.2"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  <c r="AA149" s="131"/>
      <c r="AB149" s="131"/>
      <c r="AC149" s="131"/>
      <c r="AD149" s="131"/>
      <c r="AE149" s="131"/>
      <c r="AF149" s="131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5FFBE-0024-4649-8514-202A9D425254}">
  <sheetPr codeName="Sheet12">
    <tabColor theme="4"/>
  </sheetPr>
  <dimension ref="A1:AJ149"/>
  <sheetViews>
    <sheetView workbookViewId="0"/>
  </sheetViews>
  <sheetFormatPr defaultRowHeight="15" x14ac:dyDescent="0.2"/>
  <cols>
    <col min="2" max="2" width="17" customWidth="1"/>
    <col min="3" max="3" width="36.6640625" style="26" customWidth="1"/>
    <col min="5" max="32" width="17.77734375" customWidth="1"/>
    <col min="34" max="34" width="18.88671875" bestFit="1" customWidth="1"/>
    <col min="35" max="35" width="15.77734375" bestFit="1" customWidth="1"/>
    <col min="36" max="36" width="13.88671875" bestFit="1" customWidth="1"/>
  </cols>
  <sheetData>
    <row r="1" spans="1:7" ht="18" x14ac:dyDescent="0.25">
      <c r="A1" s="2" t="s">
        <v>57</v>
      </c>
      <c r="B1" s="2" t="s">
        <v>99</v>
      </c>
    </row>
    <row r="2" spans="1:7" ht="15.75" x14ac:dyDescent="0.25">
      <c r="A2" t="s">
        <v>32</v>
      </c>
      <c r="E2" s="58"/>
      <c r="F2" s="57"/>
      <c r="G2" s="57"/>
    </row>
    <row r="3" spans="1:7" ht="15.75" x14ac:dyDescent="0.25">
      <c r="E3" s="59"/>
      <c r="F3" s="53"/>
      <c r="G3" s="53"/>
    </row>
    <row r="4" spans="1:7" ht="21" x14ac:dyDescent="0.35">
      <c r="B4" s="4" t="s">
        <v>205</v>
      </c>
      <c r="C4" s="4"/>
      <c r="D4" s="4"/>
      <c r="E4" s="4"/>
      <c r="F4" s="4"/>
      <c r="G4" s="4"/>
    </row>
    <row r="5" spans="1:7" ht="15.75" x14ac:dyDescent="0.25">
      <c r="E5" s="59"/>
      <c r="F5" s="53"/>
      <c r="G5" s="53"/>
    </row>
    <row r="6" spans="1:7" ht="15.75" x14ac:dyDescent="0.25">
      <c r="B6" s="41" t="s">
        <v>65</v>
      </c>
      <c r="C6" s="12"/>
      <c r="D6" s="12"/>
      <c r="E6" s="71"/>
      <c r="F6" s="71"/>
      <c r="G6" s="71"/>
    </row>
    <row r="7" spans="1:7" ht="15.75" x14ac:dyDescent="0.25">
      <c r="B7" s="5" t="s">
        <v>5</v>
      </c>
      <c r="C7" s="5"/>
      <c r="D7" s="5"/>
      <c r="E7" s="6" t="s">
        <v>7</v>
      </c>
      <c r="F7" s="13" t="s">
        <v>83</v>
      </c>
      <c r="G7" s="13" t="s">
        <v>28</v>
      </c>
    </row>
    <row r="8" spans="1:7" x14ac:dyDescent="0.2">
      <c r="B8" s="7" t="s">
        <v>42</v>
      </c>
      <c r="C8" s="7"/>
      <c r="D8" s="7"/>
      <c r="E8" s="11" t="s">
        <v>38</v>
      </c>
      <c r="F8" s="90">
        <v>5.5E-2</v>
      </c>
      <c r="G8" s="90">
        <v>5.5E-2</v>
      </c>
    </row>
    <row r="9" spans="1:7" x14ac:dyDescent="0.2">
      <c r="C9"/>
      <c r="E9" s="9"/>
      <c r="F9" s="53"/>
      <c r="G9" s="53"/>
    </row>
    <row r="10" spans="1:7" ht="15.75" x14ac:dyDescent="0.25">
      <c r="B10" s="5" t="s">
        <v>48</v>
      </c>
      <c r="C10" s="5"/>
      <c r="D10" s="5"/>
      <c r="E10" s="6" t="s">
        <v>7</v>
      </c>
      <c r="F10" s="13" t="s">
        <v>83</v>
      </c>
      <c r="G10" s="13" t="s">
        <v>28</v>
      </c>
    </row>
    <row r="11" spans="1:7" x14ac:dyDescent="0.2">
      <c r="B11" s="63" t="s">
        <v>185</v>
      </c>
      <c r="C11" s="1"/>
      <c r="D11" s="1"/>
      <c r="E11" s="11" t="s">
        <v>60</v>
      </c>
      <c r="F11" s="92">
        <v>1</v>
      </c>
      <c r="G11" s="92">
        <v>1</v>
      </c>
    </row>
    <row r="12" spans="1:7" x14ac:dyDescent="0.2">
      <c r="B12" s="63" t="s">
        <v>186</v>
      </c>
      <c r="C12" s="1"/>
      <c r="D12" s="1"/>
      <c r="E12" s="11" t="s">
        <v>60</v>
      </c>
      <c r="F12" s="92">
        <v>1</v>
      </c>
      <c r="G12" s="92">
        <v>1</v>
      </c>
    </row>
    <row r="13" spans="1:7" x14ac:dyDescent="0.2">
      <c r="B13" s="63" t="s">
        <v>110</v>
      </c>
      <c r="C13" s="1"/>
      <c r="D13" s="1"/>
      <c r="E13" s="11" t="s">
        <v>60</v>
      </c>
      <c r="F13" s="92">
        <v>1</v>
      </c>
      <c r="G13" s="92">
        <v>1</v>
      </c>
    </row>
    <row r="14" spans="1:7" x14ac:dyDescent="0.2">
      <c r="C14"/>
      <c r="E14" s="9"/>
      <c r="F14" s="53"/>
      <c r="G14" s="53"/>
    </row>
    <row r="15" spans="1:7" ht="15.75" x14ac:dyDescent="0.25">
      <c r="B15" s="5" t="s">
        <v>66</v>
      </c>
      <c r="C15" s="5"/>
      <c r="D15" s="5"/>
      <c r="E15" s="6" t="s">
        <v>7</v>
      </c>
      <c r="F15" s="13" t="s">
        <v>83</v>
      </c>
      <c r="G15" s="13" t="s">
        <v>28</v>
      </c>
    </row>
    <row r="16" spans="1:7" x14ac:dyDescent="0.2">
      <c r="B16" s="63" t="s">
        <v>59</v>
      </c>
      <c r="C16" s="1"/>
      <c r="D16" s="1"/>
      <c r="E16" s="11" t="s">
        <v>60</v>
      </c>
      <c r="F16" s="92">
        <v>1</v>
      </c>
      <c r="G16" s="92">
        <v>1</v>
      </c>
    </row>
    <row r="17" spans="2:32" x14ac:dyDescent="0.2">
      <c r="B17" s="63" t="s">
        <v>92</v>
      </c>
      <c r="C17" s="1"/>
      <c r="D17" s="1"/>
      <c r="E17" s="11" t="s">
        <v>60</v>
      </c>
      <c r="F17" s="92">
        <v>1</v>
      </c>
      <c r="G17" s="92">
        <v>1</v>
      </c>
    </row>
    <row r="18" spans="2:32" x14ac:dyDescent="0.2">
      <c r="B18" s="63" t="s">
        <v>93</v>
      </c>
      <c r="C18" s="1"/>
      <c r="D18" s="1"/>
      <c r="E18" s="11" t="s">
        <v>60</v>
      </c>
      <c r="F18" s="92">
        <v>1</v>
      </c>
      <c r="G18" s="92">
        <v>1</v>
      </c>
    </row>
    <row r="19" spans="2:32" x14ac:dyDescent="0.2">
      <c r="B19" s="63" t="s">
        <v>94</v>
      </c>
      <c r="C19" s="1"/>
      <c r="D19" s="1"/>
      <c r="E19" s="11" t="s">
        <v>60</v>
      </c>
      <c r="F19" s="92">
        <v>1</v>
      </c>
      <c r="G19" s="92">
        <v>1</v>
      </c>
    </row>
    <row r="20" spans="2:32" x14ac:dyDescent="0.2">
      <c r="B20" s="63" t="s">
        <v>95</v>
      </c>
      <c r="C20" s="1"/>
      <c r="D20" s="1"/>
      <c r="E20" s="11" t="s">
        <v>60</v>
      </c>
      <c r="F20" s="92">
        <v>1</v>
      </c>
      <c r="G20" s="92">
        <v>1</v>
      </c>
    </row>
    <row r="21" spans="2:32" ht="15.75" x14ac:dyDescent="0.25">
      <c r="E21" s="59"/>
      <c r="F21" s="53"/>
      <c r="G21" s="53"/>
    </row>
    <row r="22" spans="2:32" ht="15.75" x14ac:dyDescent="0.25">
      <c r="D22" s="9"/>
      <c r="E22" s="59"/>
      <c r="F22" s="53"/>
      <c r="G22" s="53"/>
    </row>
    <row r="23" spans="2:32" ht="21" x14ac:dyDescent="0.35">
      <c r="B23" s="4" t="s">
        <v>35</v>
      </c>
      <c r="C23" s="27"/>
      <c r="D23" s="42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</row>
    <row r="24" spans="2:32" x14ac:dyDescent="0.2">
      <c r="D24" s="9"/>
    </row>
    <row r="25" spans="2:32" ht="15.75" x14ac:dyDescent="0.25">
      <c r="B25" s="3" t="s">
        <v>25</v>
      </c>
      <c r="C25" s="25"/>
      <c r="D25" s="10"/>
      <c r="E25" s="10"/>
      <c r="F25" s="103">
        <v>1</v>
      </c>
      <c r="G25" s="103">
        <v>1</v>
      </c>
      <c r="H25" s="103">
        <v>1</v>
      </c>
      <c r="I25" s="103">
        <v>1</v>
      </c>
      <c r="J25" s="103">
        <v>1</v>
      </c>
      <c r="K25" s="103">
        <v>1</v>
      </c>
      <c r="L25" s="103">
        <v>1</v>
      </c>
      <c r="M25" s="103">
        <v>1</v>
      </c>
      <c r="N25" s="103">
        <v>1</v>
      </c>
      <c r="O25" s="103">
        <v>1</v>
      </c>
      <c r="P25" s="103">
        <v>1</v>
      </c>
      <c r="Q25" s="103">
        <v>1</v>
      </c>
      <c r="R25" s="103">
        <v>1</v>
      </c>
      <c r="S25" s="103">
        <v>1</v>
      </c>
      <c r="T25" s="103">
        <v>1</v>
      </c>
      <c r="U25" s="103">
        <v>1</v>
      </c>
      <c r="V25" s="103">
        <v>1</v>
      </c>
      <c r="W25" s="103">
        <v>1</v>
      </c>
      <c r="X25" s="103">
        <v>1</v>
      </c>
      <c r="Y25" s="103">
        <v>1</v>
      </c>
      <c r="Z25" s="103">
        <v>1</v>
      </c>
      <c r="AA25" s="103">
        <v>1</v>
      </c>
      <c r="AB25" s="103">
        <v>1</v>
      </c>
      <c r="AC25" s="103">
        <v>1</v>
      </c>
      <c r="AD25" s="103">
        <v>1</v>
      </c>
      <c r="AE25" s="103">
        <v>1</v>
      </c>
      <c r="AF25" s="103">
        <v>1</v>
      </c>
    </row>
    <row r="26" spans="2:32" ht="15.75" x14ac:dyDescent="0.25">
      <c r="B26" s="5" t="s">
        <v>13</v>
      </c>
      <c r="C26" s="8"/>
      <c r="D26" s="6" t="s">
        <v>18</v>
      </c>
      <c r="E26" s="6" t="s">
        <v>27</v>
      </c>
      <c r="F26" s="13">
        <v>2022</v>
      </c>
      <c r="G26" s="13">
        <v>2023</v>
      </c>
      <c r="H26" s="13">
        <v>2024</v>
      </c>
      <c r="I26" s="13">
        <v>2025</v>
      </c>
      <c r="J26" s="13">
        <v>2026</v>
      </c>
      <c r="K26" s="13">
        <v>2027</v>
      </c>
      <c r="L26" s="13">
        <v>2028</v>
      </c>
      <c r="M26" s="13">
        <v>2029</v>
      </c>
      <c r="N26" s="13">
        <v>2030</v>
      </c>
      <c r="O26" s="13">
        <v>2031</v>
      </c>
      <c r="P26" s="13">
        <v>2032</v>
      </c>
      <c r="Q26" s="13">
        <v>2033</v>
      </c>
      <c r="R26" s="13">
        <v>2034</v>
      </c>
      <c r="S26" s="13">
        <v>2035</v>
      </c>
      <c r="T26" s="13">
        <v>2036</v>
      </c>
      <c r="U26" s="13">
        <v>2037</v>
      </c>
      <c r="V26" s="13">
        <v>2038</v>
      </c>
      <c r="W26" s="13">
        <v>2039</v>
      </c>
      <c r="X26" s="13">
        <v>2040</v>
      </c>
      <c r="Y26" s="13">
        <v>2041</v>
      </c>
      <c r="Z26" s="13">
        <v>2042</v>
      </c>
      <c r="AA26" s="13">
        <v>2043</v>
      </c>
      <c r="AB26" s="13">
        <v>2044</v>
      </c>
      <c r="AC26" s="13">
        <v>2045</v>
      </c>
      <c r="AD26" s="13">
        <v>2046</v>
      </c>
      <c r="AE26" s="13">
        <v>2047</v>
      </c>
      <c r="AF26" s="13">
        <v>2048</v>
      </c>
    </row>
    <row r="27" spans="2:32" x14ac:dyDescent="0.2">
      <c r="B27" s="60" t="s">
        <v>14</v>
      </c>
      <c r="C27" s="24"/>
      <c r="D27" s="11" t="s">
        <v>24</v>
      </c>
      <c r="E27" s="23">
        <v>1543146528.8769834</v>
      </c>
      <c r="F27" s="22">
        <v>-15286823.054772653</v>
      </c>
      <c r="G27" s="22">
        <v>-47353132.116797112</v>
      </c>
      <c r="H27" s="22">
        <v>2111190.05991593</v>
      </c>
      <c r="I27" s="22">
        <v>-213664623.45122534</v>
      </c>
      <c r="J27" s="22">
        <v>-102658159.30546832</v>
      </c>
      <c r="K27" s="22">
        <v>261893389.57877529</v>
      </c>
      <c r="L27" s="22">
        <v>-1383384945.8932884</v>
      </c>
      <c r="M27" s="22">
        <v>-934609397.78973949</v>
      </c>
      <c r="N27" s="22">
        <v>932851222.23579609</v>
      </c>
      <c r="O27" s="22">
        <v>-2077265284.8169255</v>
      </c>
      <c r="P27" s="22">
        <v>3304191551.5168972</v>
      </c>
      <c r="Q27" s="22">
        <v>224661081.34756121</v>
      </c>
      <c r="R27" s="22">
        <v>164674960.50369495</v>
      </c>
      <c r="S27" s="22">
        <v>695550460.57878721</v>
      </c>
      <c r="T27" s="22">
        <v>2327939248.8482418</v>
      </c>
      <c r="U27" s="22">
        <v>-1458422280.4844189</v>
      </c>
      <c r="V27" s="22">
        <v>1252424802.0962567</v>
      </c>
      <c r="W27" s="22">
        <v>-1712653029.9429836</v>
      </c>
      <c r="X27" s="22">
        <v>541212889.27446175</v>
      </c>
      <c r="Y27" s="22">
        <v>-50060387.880708367</v>
      </c>
      <c r="Z27" s="22">
        <v>-1019079862.3830967</v>
      </c>
      <c r="AA27" s="22">
        <v>1128711806.1156585</v>
      </c>
      <c r="AB27" s="22">
        <v>1255086772.8517137</v>
      </c>
      <c r="AC27" s="22">
        <v>337637909.61682683</v>
      </c>
      <c r="AD27" s="22">
        <v>63816741.037992328</v>
      </c>
      <c r="AE27" s="22">
        <v>247675242.57265842</v>
      </c>
      <c r="AF27" s="22">
        <v>2077917606.0064683</v>
      </c>
    </row>
    <row r="28" spans="2:32" x14ac:dyDescent="0.2">
      <c r="B28" s="60" t="s">
        <v>15</v>
      </c>
      <c r="C28" s="24"/>
      <c r="D28" s="11" t="s">
        <v>24</v>
      </c>
      <c r="E28" s="23">
        <v>1538731242.6929376</v>
      </c>
      <c r="F28" s="22">
        <v>-15286823.054772653</v>
      </c>
      <c r="G28" s="22">
        <v>-47353132.116797112</v>
      </c>
      <c r="H28" s="22">
        <v>418433468.33556342</v>
      </c>
      <c r="I28" s="22">
        <v>-439027237.30819392</v>
      </c>
      <c r="J28" s="22">
        <v>211909710.7208854</v>
      </c>
      <c r="K28" s="22">
        <v>-311426855.40829492</v>
      </c>
      <c r="L28" s="22">
        <v>-1292805533.3281341</v>
      </c>
      <c r="M28" s="22">
        <v>-620942717.55334532</v>
      </c>
      <c r="N28" s="22">
        <v>685531251.17313755</v>
      </c>
      <c r="O28" s="22">
        <v>-1910499853.366698</v>
      </c>
      <c r="P28" s="22">
        <v>3030560417.1766658</v>
      </c>
      <c r="Q28" s="22">
        <v>216471734.37708333</v>
      </c>
      <c r="R28" s="22">
        <v>211066450.29911274</v>
      </c>
      <c r="S28" s="22">
        <v>828279239.14541399</v>
      </c>
      <c r="T28" s="22">
        <v>2117081662.4061031</v>
      </c>
      <c r="U28" s="22">
        <v>-1419424367.7443299</v>
      </c>
      <c r="V28" s="22">
        <v>1157419474.9828093</v>
      </c>
      <c r="W28" s="22">
        <v>-1629203066.2318599</v>
      </c>
      <c r="X28" s="22">
        <v>536843821.54531163</v>
      </c>
      <c r="Y28" s="22">
        <v>-85443853.751757503</v>
      </c>
      <c r="Z28" s="22">
        <v>-1060204893.978229</v>
      </c>
      <c r="AA28" s="22">
        <v>1129848119.3137634</v>
      </c>
      <c r="AB28" s="22">
        <v>1197297149.0042579</v>
      </c>
      <c r="AC28" s="22">
        <v>282165956.37361455</v>
      </c>
      <c r="AD28" s="22">
        <v>-143436971.90564188</v>
      </c>
      <c r="AE28" s="22">
        <v>205885516.91451469</v>
      </c>
      <c r="AF28" s="22">
        <v>2352925289.1084657</v>
      </c>
    </row>
    <row r="29" spans="2:32" collapsed="1" x14ac:dyDescent="0.2">
      <c r="D29" s="9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</row>
    <row r="30" spans="2:32" ht="15.75" x14ac:dyDescent="0.25">
      <c r="B30" s="3" t="s">
        <v>47</v>
      </c>
      <c r="C30" s="25"/>
      <c r="D30" s="10"/>
      <c r="E30" s="10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</row>
    <row r="31" spans="2:32" ht="15.75" x14ac:dyDescent="0.25">
      <c r="B31" s="5" t="s">
        <v>13</v>
      </c>
      <c r="C31" s="8"/>
      <c r="D31" s="6" t="s">
        <v>18</v>
      </c>
      <c r="E31" s="6" t="s">
        <v>26</v>
      </c>
      <c r="F31" s="13">
        <v>2022</v>
      </c>
      <c r="G31" s="13">
        <v>2023</v>
      </c>
      <c r="H31" s="13">
        <v>2024</v>
      </c>
      <c r="I31" s="13">
        <v>2025</v>
      </c>
      <c r="J31" s="13">
        <v>2026</v>
      </c>
      <c r="K31" s="13">
        <v>2027</v>
      </c>
      <c r="L31" s="13">
        <v>2028</v>
      </c>
      <c r="M31" s="13">
        <v>2029</v>
      </c>
      <c r="N31" s="13">
        <v>2030</v>
      </c>
      <c r="O31" s="13">
        <v>2031</v>
      </c>
      <c r="P31" s="13">
        <v>2032</v>
      </c>
      <c r="Q31" s="13">
        <v>2033</v>
      </c>
      <c r="R31" s="13">
        <v>2034</v>
      </c>
      <c r="S31" s="13">
        <v>2035</v>
      </c>
      <c r="T31" s="13">
        <v>2036</v>
      </c>
      <c r="U31" s="13">
        <v>2037</v>
      </c>
      <c r="V31" s="13">
        <v>2038</v>
      </c>
      <c r="W31" s="13">
        <v>2039</v>
      </c>
      <c r="X31" s="13">
        <v>2040</v>
      </c>
      <c r="Y31" s="13">
        <v>2041</v>
      </c>
      <c r="Z31" s="13">
        <v>2042</v>
      </c>
      <c r="AA31" s="13">
        <v>2043</v>
      </c>
      <c r="AB31" s="13">
        <v>2044</v>
      </c>
      <c r="AC31" s="13">
        <v>2045</v>
      </c>
      <c r="AD31" s="13">
        <v>2046</v>
      </c>
      <c r="AE31" s="13">
        <v>2047</v>
      </c>
      <c r="AF31" s="13">
        <v>2048</v>
      </c>
    </row>
    <row r="32" spans="2:32" x14ac:dyDescent="0.2">
      <c r="B32" s="60" t="s">
        <v>14</v>
      </c>
      <c r="C32" s="24"/>
      <c r="D32" s="11" t="s">
        <v>24</v>
      </c>
      <c r="E32" s="23">
        <v>3587231677.5916815</v>
      </c>
      <c r="F32" s="22">
        <v>0</v>
      </c>
      <c r="G32" s="22">
        <v>0</v>
      </c>
      <c r="H32" s="22">
        <v>221154683.87124273</v>
      </c>
      <c r="I32" s="22">
        <v>-103935090.2619417</v>
      </c>
      <c r="J32" s="22">
        <v>54018656.440155037</v>
      </c>
      <c r="K32" s="22">
        <v>773600749.69482684</v>
      </c>
      <c r="L32" s="22">
        <v>80791869.738352835</v>
      </c>
      <c r="M32" s="22">
        <v>-237486987.9477604</v>
      </c>
      <c r="N32" s="22">
        <v>967985838.79960716</v>
      </c>
      <c r="O32" s="22">
        <v>-2046886430.6623223</v>
      </c>
      <c r="P32" s="22">
        <v>3334570405.6715002</v>
      </c>
      <c r="Q32" s="22">
        <v>255039935.50216433</v>
      </c>
      <c r="R32" s="22">
        <v>195053814.65829808</v>
      </c>
      <c r="S32" s="22">
        <v>725929314.73339033</v>
      </c>
      <c r="T32" s="22">
        <v>2358318103.0028448</v>
      </c>
      <c r="U32" s="22">
        <v>-1428043426.3298159</v>
      </c>
      <c r="V32" s="22">
        <v>1282803656.25086</v>
      </c>
      <c r="W32" s="22">
        <v>-1682274175.7883806</v>
      </c>
      <c r="X32" s="22">
        <v>571591743.42906487</v>
      </c>
      <c r="Y32" s="22">
        <v>-19681533.726105273</v>
      </c>
      <c r="Z32" s="22">
        <v>-988701008.22849345</v>
      </c>
      <c r="AA32" s="22">
        <v>1159090660.2702615</v>
      </c>
      <c r="AB32" s="22">
        <v>1285465627.0063169</v>
      </c>
      <c r="AC32" s="22">
        <v>368016763.77142996</v>
      </c>
      <c r="AD32" s="22">
        <v>94195595.192595422</v>
      </c>
      <c r="AE32" s="22">
        <v>278054096.72726154</v>
      </c>
      <c r="AF32" s="22">
        <v>102648625.23756923</v>
      </c>
    </row>
    <row r="33" spans="2:36" x14ac:dyDescent="0.2">
      <c r="B33" s="60" t="s">
        <v>15</v>
      </c>
      <c r="C33" s="24"/>
      <c r="D33" s="11" t="s">
        <v>24</v>
      </c>
      <c r="E33" s="23">
        <v>3884961782.9484124</v>
      </c>
      <c r="F33" s="22">
        <v>0</v>
      </c>
      <c r="G33" s="22">
        <v>0</v>
      </c>
      <c r="H33" s="22">
        <v>637476962.14689028</v>
      </c>
      <c r="I33" s="22">
        <v>-242272704.11891025</v>
      </c>
      <c r="J33" s="22">
        <v>629661526.46650875</v>
      </c>
      <c r="K33" s="22">
        <v>202780504.70775661</v>
      </c>
      <c r="L33" s="22">
        <v>173871282.30350691</v>
      </c>
      <c r="M33" s="22">
        <v>78679692.288633779</v>
      </c>
      <c r="N33" s="22">
        <v>723165867.73694861</v>
      </c>
      <c r="O33" s="22">
        <v>-1877620999.2120948</v>
      </c>
      <c r="P33" s="22">
        <v>3063439271.3312693</v>
      </c>
      <c r="Q33" s="22">
        <v>249350588.53168646</v>
      </c>
      <c r="R33" s="22">
        <v>243945304.45371586</v>
      </c>
      <c r="S33" s="22">
        <v>861158093.30001712</v>
      </c>
      <c r="T33" s="22">
        <v>2149960516.5607061</v>
      </c>
      <c r="U33" s="22">
        <v>-1386545513.5897269</v>
      </c>
      <c r="V33" s="22">
        <v>1190298329.1374125</v>
      </c>
      <c r="W33" s="22">
        <v>-1596324212.0772569</v>
      </c>
      <c r="X33" s="22">
        <v>569722675.69991469</v>
      </c>
      <c r="Y33" s="22">
        <v>-52564999.597154379</v>
      </c>
      <c r="Z33" s="22">
        <v>-1027326039.823626</v>
      </c>
      <c r="AA33" s="22">
        <v>1162726973.4683666</v>
      </c>
      <c r="AB33" s="22">
        <v>1230176003.1588609</v>
      </c>
      <c r="AC33" s="22">
        <v>382544810.52821761</v>
      </c>
      <c r="AD33" s="22">
        <v>91941882.24896124</v>
      </c>
      <c r="AE33" s="22">
        <v>238764371.06911778</v>
      </c>
      <c r="AF33" s="22">
        <v>109761316.03956625</v>
      </c>
    </row>
    <row r="34" spans="2:36" collapsed="1" x14ac:dyDescent="0.2">
      <c r="D34" s="9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</row>
    <row r="35" spans="2:36" ht="15.75" x14ac:dyDescent="0.25">
      <c r="B35" s="3" t="s">
        <v>45</v>
      </c>
      <c r="C35" s="25"/>
      <c r="D35" s="10"/>
      <c r="E35" s="10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</row>
    <row r="36" spans="2:36" ht="15.75" x14ac:dyDescent="0.25">
      <c r="B36" s="5" t="s">
        <v>13</v>
      </c>
      <c r="C36" s="8"/>
      <c r="D36" s="6" t="s">
        <v>18</v>
      </c>
      <c r="E36" s="6" t="s">
        <v>26</v>
      </c>
      <c r="F36" s="13">
        <v>2022</v>
      </c>
      <c r="G36" s="13">
        <v>2023</v>
      </c>
      <c r="H36" s="13">
        <v>2024</v>
      </c>
      <c r="I36" s="13">
        <v>2025</v>
      </c>
      <c r="J36" s="13">
        <v>2026</v>
      </c>
      <c r="K36" s="13">
        <v>2027</v>
      </c>
      <c r="L36" s="13">
        <v>2028</v>
      </c>
      <c r="M36" s="13">
        <v>2029</v>
      </c>
      <c r="N36" s="13">
        <v>2030</v>
      </c>
      <c r="O36" s="13">
        <v>2031</v>
      </c>
      <c r="P36" s="13">
        <v>2032</v>
      </c>
      <c r="Q36" s="13">
        <v>2033</v>
      </c>
      <c r="R36" s="13">
        <v>2034</v>
      </c>
      <c r="S36" s="13">
        <v>2035</v>
      </c>
      <c r="T36" s="13">
        <v>2036</v>
      </c>
      <c r="U36" s="13">
        <v>2037</v>
      </c>
      <c r="V36" s="13">
        <v>2038</v>
      </c>
      <c r="W36" s="13">
        <v>2039</v>
      </c>
      <c r="X36" s="13">
        <v>2040</v>
      </c>
      <c r="Y36" s="13">
        <v>2041</v>
      </c>
      <c r="Z36" s="13">
        <v>2042</v>
      </c>
      <c r="AA36" s="13">
        <v>2043</v>
      </c>
      <c r="AB36" s="13">
        <v>2044</v>
      </c>
      <c r="AC36" s="13">
        <v>2045</v>
      </c>
      <c r="AD36" s="13">
        <v>2046</v>
      </c>
      <c r="AE36" s="13">
        <v>2047</v>
      </c>
      <c r="AF36" s="13">
        <v>2048</v>
      </c>
    </row>
    <row r="37" spans="2:36" x14ac:dyDescent="0.2">
      <c r="B37" s="60" t="s">
        <v>14</v>
      </c>
      <c r="C37" s="24"/>
      <c r="D37" s="11" t="s">
        <v>24</v>
      </c>
      <c r="E37" s="23">
        <v>-2044085148.7146976</v>
      </c>
      <c r="F37" s="22">
        <v>-15286823.054772653</v>
      </c>
      <c r="G37" s="22">
        <v>-47353132.116797112</v>
      </c>
      <c r="H37" s="22">
        <v>-219043493.8113268</v>
      </c>
      <c r="I37" s="22">
        <v>-109729533.18928367</v>
      </c>
      <c r="J37" s="22">
        <v>-156676815.74562335</v>
      </c>
      <c r="K37" s="22">
        <v>-511707360.11605155</v>
      </c>
      <c r="L37" s="22">
        <v>-1464176815.6316411</v>
      </c>
      <c r="M37" s="22">
        <v>-697122409.84197903</v>
      </c>
      <c r="N37" s="22">
        <v>-35134616.563811049</v>
      </c>
      <c r="O37" s="22">
        <v>-30378854.154603109</v>
      </c>
      <c r="P37" s="22">
        <v>-30378854.154603109</v>
      </c>
      <c r="Q37" s="22">
        <v>-30378854.154603109</v>
      </c>
      <c r="R37" s="22">
        <v>-30378854.154603109</v>
      </c>
      <c r="S37" s="22">
        <v>-30378854.154603109</v>
      </c>
      <c r="T37" s="22">
        <v>-30378854.154603109</v>
      </c>
      <c r="U37" s="22">
        <v>-30378854.154603109</v>
      </c>
      <c r="V37" s="22">
        <v>-30378854.154603109</v>
      </c>
      <c r="W37" s="22">
        <v>-30378854.154603109</v>
      </c>
      <c r="X37" s="22">
        <v>-30378854.154603109</v>
      </c>
      <c r="Y37" s="22">
        <v>-30378854.154603109</v>
      </c>
      <c r="Z37" s="22">
        <v>-30378854.154603109</v>
      </c>
      <c r="AA37" s="22">
        <v>-30378854.154603109</v>
      </c>
      <c r="AB37" s="22">
        <v>-30378854.154603109</v>
      </c>
      <c r="AC37" s="22">
        <v>-30378854.154603109</v>
      </c>
      <c r="AD37" s="22">
        <v>-30378854.154603109</v>
      </c>
      <c r="AE37" s="22">
        <v>-30378854.154603109</v>
      </c>
      <c r="AF37" s="22">
        <v>1975268980.768899</v>
      </c>
    </row>
    <row r="38" spans="2:36" x14ac:dyDescent="0.2">
      <c r="B38" s="60" t="s">
        <v>15</v>
      </c>
      <c r="C38" s="24"/>
      <c r="D38" s="11" t="s">
        <v>24</v>
      </c>
      <c r="E38" s="23">
        <v>-2346230540.2554755</v>
      </c>
      <c r="F38" s="22">
        <v>-15286823.054772653</v>
      </c>
      <c r="G38" s="22">
        <v>-47353132.116797112</v>
      </c>
      <c r="H38" s="22">
        <v>-219043493.8113268</v>
      </c>
      <c r="I38" s="22">
        <v>-196754533.18928367</v>
      </c>
      <c r="J38" s="22">
        <v>-417751815.74562335</v>
      </c>
      <c r="K38" s="22">
        <v>-514207360.11605155</v>
      </c>
      <c r="L38" s="22">
        <v>-1466676815.6316411</v>
      </c>
      <c r="M38" s="22">
        <v>-699622409.84197903</v>
      </c>
      <c r="N38" s="22">
        <v>-37634616.563811049</v>
      </c>
      <c r="O38" s="22">
        <v>-32878854.154603109</v>
      </c>
      <c r="P38" s="22">
        <v>-32878854.154603109</v>
      </c>
      <c r="Q38" s="22">
        <v>-32878854.154603109</v>
      </c>
      <c r="R38" s="22">
        <v>-32878854.154603109</v>
      </c>
      <c r="S38" s="22">
        <v>-32878854.154603109</v>
      </c>
      <c r="T38" s="22">
        <v>-32878854.154603109</v>
      </c>
      <c r="U38" s="22">
        <v>-32878854.154603109</v>
      </c>
      <c r="V38" s="22">
        <v>-32878854.154603109</v>
      </c>
      <c r="W38" s="22">
        <v>-32878854.154603109</v>
      </c>
      <c r="X38" s="22">
        <v>-32878854.154603109</v>
      </c>
      <c r="Y38" s="22">
        <v>-32878854.154603109</v>
      </c>
      <c r="Z38" s="22">
        <v>-32878854.154603109</v>
      </c>
      <c r="AA38" s="22">
        <v>-32878854.154603109</v>
      </c>
      <c r="AB38" s="22">
        <v>-32878854.154603109</v>
      </c>
      <c r="AC38" s="22">
        <v>-100378854.15460311</v>
      </c>
      <c r="AD38" s="22">
        <v>-235378854.15460312</v>
      </c>
      <c r="AE38" s="22">
        <v>-32878854.154603109</v>
      </c>
      <c r="AF38" s="22">
        <v>2243163973.0688992</v>
      </c>
    </row>
    <row r="39" spans="2:36" x14ac:dyDescent="0.2">
      <c r="D39" s="9"/>
    </row>
    <row r="40" spans="2:36" x14ac:dyDescent="0.2">
      <c r="D40" s="9"/>
    </row>
    <row r="41" spans="2:36" ht="21" x14ac:dyDescent="0.35">
      <c r="B41" s="4" t="s">
        <v>34</v>
      </c>
      <c r="C41" s="27"/>
      <c r="D41" s="42"/>
      <c r="E41" s="4"/>
      <c r="F41" s="104">
        <v>1</v>
      </c>
      <c r="G41" s="104">
        <v>1</v>
      </c>
      <c r="H41" s="104">
        <v>1</v>
      </c>
      <c r="I41" s="104">
        <v>1</v>
      </c>
      <c r="J41" s="104">
        <v>1</v>
      </c>
      <c r="K41" s="104">
        <v>1</v>
      </c>
      <c r="L41" s="104">
        <v>1</v>
      </c>
      <c r="M41" s="104">
        <v>1</v>
      </c>
      <c r="N41" s="104">
        <v>1</v>
      </c>
      <c r="O41" s="104">
        <v>1</v>
      </c>
      <c r="P41" s="104">
        <v>1</v>
      </c>
      <c r="Q41" s="104">
        <v>1</v>
      </c>
      <c r="R41" s="104">
        <v>1</v>
      </c>
      <c r="S41" s="104">
        <v>1</v>
      </c>
      <c r="T41" s="104">
        <v>1</v>
      </c>
      <c r="U41" s="104">
        <v>1</v>
      </c>
      <c r="V41" s="104">
        <v>1</v>
      </c>
      <c r="W41" s="104">
        <v>1</v>
      </c>
      <c r="X41" s="104">
        <v>1</v>
      </c>
      <c r="Y41" s="104">
        <v>1</v>
      </c>
      <c r="Z41" s="104">
        <v>1</v>
      </c>
      <c r="AA41" s="104">
        <v>1</v>
      </c>
      <c r="AB41" s="104">
        <v>1</v>
      </c>
      <c r="AC41" s="104">
        <v>1</v>
      </c>
      <c r="AD41" s="104">
        <v>1</v>
      </c>
      <c r="AE41" s="104">
        <v>1</v>
      </c>
      <c r="AF41" s="104">
        <v>1</v>
      </c>
      <c r="AG41" s="4"/>
      <c r="AH41" s="4"/>
      <c r="AI41" s="4"/>
      <c r="AJ41" s="4"/>
    </row>
    <row r="42" spans="2:36" x14ac:dyDescent="0.2">
      <c r="D42" s="9"/>
      <c r="F42" s="53"/>
      <c r="N42" s="53">
        <v>194860211.71548358</v>
      </c>
      <c r="O42">
        <v>1</v>
      </c>
      <c r="P42">
        <v>2</v>
      </c>
      <c r="Q42">
        <v>3</v>
      </c>
      <c r="R42">
        <v>4</v>
      </c>
      <c r="S42">
        <v>5</v>
      </c>
      <c r="T42">
        <v>6</v>
      </c>
      <c r="U42">
        <v>7</v>
      </c>
      <c r="V42">
        <v>8</v>
      </c>
      <c r="W42">
        <v>9</v>
      </c>
      <c r="X42">
        <v>10</v>
      </c>
      <c r="Y42">
        <v>11</v>
      </c>
      <c r="Z42">
        <v>12</v>
      </c>
      <c r="AA42">
        <v>13</v>
      </c>
      <c r="AB42">
        <v>14</v>
      </c>
      <c r="AC42">
        <v>15</v>
      </c>
      <c r="AD42">
        <v>16</v>
      </c>
      <c r="AH42" s="53"/>
      <c r="AI42" s="53"/>
    </row>
    <row r="43" spans="2:36" ht="15.75" x14ac:dyDescent="0.25">
      <c r="B43" s="3" t="s">
        <v>31</v>
      </c>
      <c r="C43" s="25" t="s">
        <v>117</v>
      </c>
      <c r="D43" s="10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H43" s="3"/>
      <c r="AI43" s="3"/>
      <c r="AJ43" s="3"/>
    </row>
    <row r="44" spans="2:36" ht="15.75" x14ac:dyDescent="0.25">
      <c r="B44" s="5" t="s">
        <v>13</v>
      </c>
      <c r="C44" s="8" t="s">
        <v>37</v>
      </c>
      <c r="D44" s="6" t="s">
        <v>18</v>
      </c>
      <c r="E44" s="13" t="s">
        <v>26</v>
      </c>
      <c r="F44" s="5">
        <v>2022</v>
      </c>
      <c r="G44" s="5">
        <v>2023</v>
      </c>
      <c r="H44" s="5">
        <v>2024</v>
      </c>
      <c r="I44" s="5">
        <v>2025</v>
      </c>
      <c r="J44" s="5">
        <v>2026</v>
      </c>
      <c r="K44" s="5">
        <v>2027</v>
      </c>
      <c r="L44" s="5">
        <v>2028</v>
      </c>
      <c r="M44" s="5">
        <v>2029</v>
      </c>
      <c r="N44" s="5">
        <v>2030</v>
      </c>
      <c r="O44" s="5">
        <v>2031</v>
      </c>
      <c r="P44" s="5">
        <v>2032</v>
      </c>
      <c r="Q44" s="5">
        <v>2033</v>
      </c>
      <c r="R44" s="5">
        <v>2034</v>
      </c>
      <c r="S44" s="5">
        <v>2035</v>
      </c>
      <c r="T44" s="5">
        <v>2036</v>
      </c>
      <c r="U44" s="5">
        <v>2037</v>
      </c>
      <c r="V44" s="5">
        <v>2038</v>
      </c>
      <c r="W44" s="5">
        <v>2039</v>
      </c>
      <c r="X44" s="5">
        <v>2040</v>
      </c>
      <c r="Y44" s="5">
        <v>2041</v>
      </c>
      <c r="Z44" s="5">
        <v>2042</v>
      </c>
      <c r="AA44" s="5">
        <v>2043</v>
      </c>
      <c r="AB44" s="5">
        <v>2044</v>
      </c>
      <c r="AC44" s="5">
        <v>2045</v>
      </c>
      <c r="AD44" s="5">
        <v>2046</v>
      </c>
      <c r="AE44" s="5">
        <v>2047</v>
      </c>
      <c r="AF44" s="5">
        <v>2048</v>
      </c>
      <c r="AH44" s="5" t="s">
        <v>68</v>
      </c>
      <c r="AI44" s="5" t="s">
        <v>69</v>
      </c>
      <c r="AJ44" s="5" t="s">
        <v>30</v>
      </c>
    </row>
    <row r="45" spans="2:36" x14ac:dyDescent="0.2">
      <c r="B45" s="14" t="s">
        <v>14</v>
      </c>
      <c r="C45" s="14" t="s">
        <v>104</v>
      </c>
      <c r="D45" s="11" t="s">
        <v>24</v>
      </c>
      <c r="E45" s="19">
        <v>-196725827.24945268</v>
      </c>
      <c r="F45" s="17">
        <v>0</v>
      </c>
      <c r="G45" s="17">
        <v>0</v>
      </c>
      <c r="H45" s="17">
        <v>0</v>
      </c>
      <c r="I45" s="17">
        <v>0</v>
      </c>
      <c r="J45" s="17">
        <v>-2001563.1450595085</v>
      </c>
      <c r="K45" s="17">
        <v>-60117611.050356291</v>
      </c>
      <c r="L45" s="17">
        <v>-202730822.82942283</v>
      </c>
      <c r="M45" s="17">
        <v>-85313529.107796714</v>
      </c>
      <c r="N45" s="17">
        <v>-4127767.8955166186</v>
      </c>
      <c r="O45" s="115">
        <v>0</v>
      </c>
      <c r="P45" s="17">
        <v>0</v>
      </c>
      <c r="Q45" s="17">
        <v>0</v>
      </c>
      <c r="R45" s="17">
        <v>0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7"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17">
        <v>0</v>
      </c>
      <c r="AF45" s="17">
        <v>194860211.71548358</v>
      </c>
      <c r="AH45" s="91">
        <v>8857282.3507038001</v>
      </c>
      <c r="AI45" s="91">
        <v>18</v>
      </c>
      <c r="AJ45" s="91">
        <v>194860211.71548358</v>
      </c>
    </row>
    <row r="46" spans="2:36" x14ac:dyDescent="0.2">
      <c r="B46" s="24" t="s">
        <v>14</v>
      </c>
      <c r="C46" s="24" t="s">
        <v>105</v>
      </c>
      <c r="D46" s="11" t="s">
        <v>24</v>
      </c>
      <c r="E46" s="19">
        <v>-401001634.00440413</v>
      </c>
      <c r="F46" s="17">
        <v>0</v>
      </c>
      <c r="G46" s="17">
        <v>0</v>
      </c>
      <c r="H46" s="17">
        <v>0</v>
      </c>
      <c r="I46" s="17">
        <v>0</v>
      </c>
      <c r="J46" s="17">
        <v>-5085059.2851834437</v>
      </c>
      <c r="K46" s="17">
        <v>-152731437.44139647</v>
      </c>
      <c r="L46" s="17">
        <v>-380480245.69737881</v>
      </c>
      <c r="M46" s="17">
        <v>-201790961.52004275</v>
      </c>
      <c r="N46" s="17">
        <v>-10486776.0559984</v>
      </c>
      <c r="O46" s="115">
        <v>0</v>
      </c>
      <c r="P46" s="17">
        <v>0</v>
      </c>
      <c r="Q46" s="17">
        <v>0</v>
      </c>
      <c r="R46" s="17">
        <v>0</v>
      </c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17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v>0</v>
      </c>
      <c r="AF46" s="17">
        <v>480367667.19999999</v>
      </c>
      <c r="AH46" s="91">
        <v>15011489.6</v>
      </c>
      <c r="AI46" s="91">
        <v>18</v>
      </c>
      <c r="AJ46" s="91">
        <v>480367667.19999999</v>
      </c>
    </row>
    <row r="47" spans="2:36" x14ac:dyDescent="0.2">
      <c r="B47" s="24" t="s">
        <v>14</v>
      </c>
      <c r="C47" s="24" t="s">
        <v>195</v>
      </c>
      <c r="D47" s="11" t="s">
        <v>24</v>
      </c>
      <c r="E47" s="19">
        <v>-126394256.66361266</v>
      </c>
      <c r="F47" s="17">
        <v>0</v>
      </c>
      <c r="G47" s="17">
        <v>0</v>
      </c>
      <c r="H47" s="17">
        <v>-163349999.99999997</v>
      </c>
      <c r="I47" s="17">
        <v>-18150000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15">
        <v>0</v>
      </c>
      <c r="P47" s="17">
        <v>0</v>
      </c>
      <c r="Q47" s="17">
        <v>0</v>
      </c>
      <c r="R47" s="17">
        <v>0</v>
      </c>
      <c r="S47" s="17">
        <v>0</v>
      </c>
      <c r="T47" s="17">
        <v>0</v>
      </c>
      <c r="U47" s="17">
        <v>0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7">
        <v>0</v>
      </c>
      <c r="AF47" s="17">
        <v>116159999.99999997</v>
      </c>
      <c r="AH47" s="91">
        <v>3629999.9999999995</v>
      </c>
      <c r="AI47" s="91">
        <v>18</v>
      </c>
      <c r="AJ47" s="91">
        <v>116159999.99999997</v>
      </c>
    </row>
    <row r="48" spans="2:36" x14ac:dyDescent="0.2">
      <c r="B48" s="24" t="s">
        <v>14</v>
      </c>
      <c r="C48" s="24" t="s">
        <v>131</v>
      </c>
      <c r="D48" s="11" t="s">
        <v>24</v>
      </c>
      <c r="E48" s="19">
        <v>-101667094.18576366</v>
      </c>
      <c r="F48" s="17">
        <v>0</v>
      </c>
      <c r="G48" s="17">
        <v>0</v>
      </c>
      <c r="H48" s="17">
        <v>0</v>
      </c>
      <c r="I48" s="17">
        <v>0</v>
      </c>
      <c r="J48" s="17">
        <v>-1034399.5581702887</v>
      </c>
      <c r="K48" s="17">
        <v>-31068532.84256139</v>
      </c>
      <c r="L48" s="17">
        <v>-104770451.07463713</v>
      </c>
      <c r="M48" s="17">
        <v>-44089679.125476338</v>
      </c>
      <c r="N48" s="17">
        <v>-2133213.3826959268</v>
      </c>
      <c r="O48" s="115">
        <v>0</v>
      </c>
      <c r="P48" s="17">
        <v>0</v>
      </c>
      <c r="Q48" s="17">
        <v>0</v>
      </c>
      <c r="R48" s="17">
        <v>0</v>
      </c>
      <c r="S48" s="17">
        <v>0</v>
      </c>
      <c r="T48" s="17">
        <v>0</v>
      </c>
      <c r="U48" s="17">
        <v>0</v>
      </c>
      <c r="V48" s="17">
        <v>0</v>
      </c>
      <c r="W48" s="17">
        <v>0</v>
      </c>
      <c r="X48" s="17">
        <v>0</v>
      </c>
      <c r="Y48" s="17"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7">
        <v>0</v>
      </c>
      <c r="AF48" s="17">
        <v>100702951.79094757</v>
      </c>
      <c r="AH48" s="91">
        <v>4577406.8995885262</v>
      </c>
      <c r="AI48" s="91">
        <v>18</v>
      </c>
      <c r="AJ48" s="91">
        <v>100702951.79094757</v>
      </c>
    </row>
    <row r="49" spans="2:36" x14ac:dyDescent="0.2">
      <c r="B49" s="24" t="s">
        <v>14</v>
      </c>
      <c r="C49" s="24" t="s">
        <v>106</v>
      </c>
      <c r="D49" s="11" t="s">
        <v>24</v>
      </c>
      <c r="E49" s="19">
        <v>-36275428.394930862</v>
      </c>
      <c r="F49" s="17">
        <v>0</v>
      </c>
      <c r="G49" s="17">
        <v>0</v>
      </c>
      <c r="H49" s="17">
        <v>0</v>
      </c>
      <c r="I49" s="17">
        <v>-35908505.957529098</v>
      </c>
      <c r="J49" s="17">
        <v>-29742769.296805304</v>
      </c>
      <c r="K49" s="17">
        <v>0</v>
      </c>
      <c r="L49" s="17">
        <v>0</v>
      </c>
      <c r="M49" s="17">
        <v>0</v>
      </c>
      <c r="N49" s="17">
        <v>0</v>
      </c>
      <c r="O49" s="115">
        <v>0</v>
      </c>
      <c r="P49" s="17">
        <v>0</v>
      </c>
      <c r="Q49" s="17">
        <v>0</v>
      </c>
      <c r="R49" s="17">
        <v>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7"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17">
        <v>0</v>
      </c>
      <c r="AF49" s="17">
        <v>65651263.437104858</v>
      </c>
      <c r="AH49" s="91">
        <v>0.65651275254334407</v>
      </c>
      <c r="AI49" s="91">
        <v>18</v>
      </c>
      <c r="AJ49" s="91">
        <v>65651263.437104858</v>
      </c>
    </row>
    <row r="50" spans="2:36" x14ac:dyDescent="0.2">
      <c r="B50" s="24" t="s">
        <v>14</v>
      </c>
      <c r="C50" s="24" t="s">
        <v>107</v>
      </c>
      <c r="D50" s="11" t="s">
        <v>24</v>
      </c>
      <c r="E50" s="19">
        <v>-40841395.563850284</v>
      </c>
      <c r="F50" s="17">
        <v>0</v>
      </c>
      <c r="G50" s="17">
        <v>0</v>
      </c>
      <c r="H50" s="17">
        <v>0</v>
      </c>
      <c r="I50" s="17">
        <v>0</v>
      </c>
      <c r="J50" s="17">
        <v>-66479309.356641352</v>
      </c>
      <c r="K50" s="17">
        <v>0</v>
      </c>
      <c r="L50" s="17">
        <v>0</v>
      </c>
      <c r="M50" s="17">
        <v>0</v>
      </c>
      <c r="N50" s="17">
        <v>0</v>
      </c>
      <c r="O50" s="115">
        <v>0</v>
      </c>
      <c r="P50" s="17">
        <v>0</v>
      </c>
      <c r="Q50" s="17">
        <v>0</v>
      </c>
      <c r="R50" s="17">
        <v>0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17">
        <v>0</v>
      </c>
      <c r="Y50" s="17"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17">
        <v>0</v>
      </c>
      <c r="AF50" s="17">
        <v>42546757.988250464</v>
      </c>
      <c r="AH50" s="91">
        <v>1329586.187132827</v>
      </c>
      <c r="AI50" s="91">
        <v>18</v>
      </c>
      <c r="AJ50" s="91">
        <v>42546757.988250464</v>
      </c>
    </row>
    <row r="51" spans="2:36" x14ac:dyDescent="0.2">
      <c r="B51" s="24" t="s">
        <v>14</v>
      </c>
      <c r="C51" s="24" t="s">
        <v>114</v>
      </c>
      <c r="D51" s="11" t="s">
        <v>24</v>
      </c>
      <c r="E51" s="19">
        <v>-35582485.179942116</v>
      </c>
      <c r="F51" s="17">
        <v>-5498581.9661268704</v>
      </c>
      <c r="G51" s="17">
        <v>-17032648.141744062</v>
      </c>
      <c r="H51" s="17">
        <v>-20032628.074801419</v>
      </c>
      <c r="I51" s="17">
        <v>-3797808.5126210786</v>
      </c>
      <c r="J51" s="17">
        <v>-3145698.7533241455</v>
      </c>
      <c r="K51" s="17">
        <v>0</v>
      </c>
      <c r="L51" s="17">
        <v>0</v>
      </c>
      <c r="M51" s="17">
        <v>0</v>
      </c>
      <c r="N51" s="17">
        <v>0</v>
      </c>
      <c r="O51" s="115">
        <v>0</v>
      </c>
      <c r="P51" s="17">
        <v>0</v>
      </c>
      <c r="Q51" s="17">
        <v>0</v>
      </c>
      <c r="R51" s="17">
        <v>0</v>
      </c>
      <c r="S51" s="17">
        <v>0</v>
      </c>
      <c r="T51" s="17">
        <v>0</v>
      </c>
      <c r="U51" s="17">
        <v>0</v>
      </c>
      <c r="V51" s="17">
        <v>0</v>
      </c>
      <c r="W51" s="17">
        <v>0</v>
      </c>
      <c r="X51" s="17"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17">
        <v>0</v>
      </c>
      <c r="AF51" s="17">
        <v>31684713.887115244</v>
      </c>
      <c r="AH51" s="91">
        <v>990147.30897235137</v>
      </c>
      <c r="AI51" s="91">
        <v>18</v>
      </c>
      <c r="AJ51" s="91">
        <v>31684713.887115244</v>
      </c>
    </row>
    <row r="52" spans="2:36" x14ac:dyDescent="0.2">
      <c r="B52" s="24" t="s">
        <v>14</v>
      </c>
      <c r="C52" s="24" t="s">
        <v>100</v>
      </c>
      <c r="D52" s="11" t="s">
        <v>24</v>
      </c>
      <c r="E52" s="19">
        <v>-355923530.05690163</v>
      </c>
      <c r="F52" s="17">
        <v>0</v>
      </c>
      <c r="G52" s="17">
        <v>0</v>
      </c>
      <c r="H52" s="17">
        <v>0</v>
      </c>
      <c r="I52" s="17">
        <v>0</v>
      </c>
      <c r="J52" s="17">
        <v>-3621300.9251603317</v>
      </c>
      <c r="K52" s="17">
        <v>-108766970.98087886</v>
      </c>
      <c r="L52" s="17">
        <v>-366787986.72068739</v>
      </c>
      <c r="M52" s="17">
        <v>-154352343.39188027</v>
      </c>
      <c r="N52" s="17">
        <v>-7468107.9813932274</v>
      </c>
      <c r="O52" s="115">
        <v>0</v>
      </c>
      <c r="P52" s="17">
        <v>0</v>
      </c>
      <c r="Q52" s="17">
        <v>0</v>
      </c>
      <c r="R52" s="17">
        <v>0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0</v>
      </c>
      <c r="Y52" s="17"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0</v>
      </c>
      <c r="AF52" s="17">
        <v>352548190.50000006</v>
      </c>
      <c r="AH52" s="91">
        <v>16024917.750000004</v>
      </c>
      <c r="AI52" s="91">
        <v>18</v>
      </c>
      <c r="AJ52" s="91">
        <v>352548190.50000006</v>
      </c>
    </row>
    <row r="53" spans="2:36" x14ac:dyDescent="0.2">
      <c r="B53" s="24" t="s">
        <v>14</v>
      </c>
      <c r="C53" s="24" t="s">
        <v>101</v>
      </c>
      <c r="D53" s="11" t="s">
        <v>24</v>
      </c>
      <c r="E53" s="19">
        <v>-378022983.63919258</v>
      </c>
      <c r="F53" s="17">
        <v>0</v>
      </c>
      <c r="G53" s="17">
        <v>0</v>
      </c>
      <c r="H53" s="17">
        <v>0</v>
      </c>
      <c r="I53" s="17">
        <v>0</v>
      </c>
      <c r="J53" s="17">
        <v>-4793669.4515965814</v>
      </c>
      <c r="K53" s="17">
        <v>-143979447.41657901</v>
      </c>
      <c r="L53" s="17">
        <v>-358677535.19606984</v>
      </c>
      <c r="M53" s="17">
        <v>-190227707.01325932</v>
      </c>
      <c r="N53" s="17">
        <v>-9885850.9224952906</v>
      </c>
      <c r="O53" s="115">
        <v>0</v>
      </c>
      <c r="P53" s="17">
        <v>0</v>
      </c>
      <c r="Q53" s="17">
        <v>0</v>
      </c>
      <c r="R53" s="17">
        <v>0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7">
        <v>0</v>
      </c>
      <c r="Y53" s="17"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17">
        <v>0</v>
      </c>
      <c r="AF53" s="17">
        <v>452841094.39999998</v>
      </c>
      <c r="AH53" s="91">
        <v>14151284.199999999</v>
      </c>
      <c r="AI53" s="91">
        <v>18</v>
      </c>
      <c r="AJ53" s="91">
        <v>452841094.39999998</v>
      </c>
    </row>
    <row r="54" spans="2:36" x14ac:dyDescent="0.2">
      <c r="B54" s="24" t="s">
        <v>14</v>
      </c>
      <c r="C54" s="24" t="s">
        <v>132</v>
      </c>
      <c r="D54" s="11" t="s">
        <v>24</v>
      </c>
      <c r="E54" s="19">
        <v>-49227131.027048506</v>
      </c>
      <c r="F54" s="17">
        <v>0</v>
      </c>
      <c r="G54" s="17">
        <v>0</v>
      </c>
      <c r="H54" s="17">
        <v>0</v>
      </c>
      <c r="I54" s="17">
        <v>0</v>
      </c>
      <c r="J54" s="17">
        <v>-500855.49304014869</v>
      </c>
      <c r="K54" s="17">
        <v>-15043360.384279497</v>
      </c>
      <c r="L54" s="17">
        <v>-50729774.113445088</v>
      </c>
      <c r="M54" s="17">
        <v>-21348189.683523674</v>
      </c>
      <c r="N54" s="17">
        <v>-1032900.3257115859</v>
      </c>
      <c r="O54" s="115">
        <v>0</v>
      </c>
      <c r="P54" s="17">
        <v>0</v>
      </c>
      <c r="Q54" s="17">
        <v>0</v>
      </c>
      <c r="R54" s="17">
        <v>0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7"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17">
        <v>0</v>
      </c>
      <c r="AF54" s="17">
        <v>48760294</v>
      </c>
      <c r="AH54" s="91">
        <v>2216377</v>
      </c>
      <c r="AI54" s="91">
        <v>18</v>
      </c>
      <c r="AJ54" s="91">
        <v>48760294</v>
      </c>
    </row>
    <row r="55" spans="2:36" x14ac:dyDescent="0.2">
      <c r="B55" s="24" t="s">
        <v>14</v>
      </c>
      <c r="C55" s="24" t="s">
        <v>102</v>
      </c>
      <c r="D55" s="11" t="s">
        <v>24</v>
      </c>
      <c r="E55" s="19">
        <v>-30682946.08089152</v>
      </c>
      <c r="F55" s="17">
        <v>0</v>
      </c>
      <c r="G55" s="17">
        <v>0</v>
      </c>
      <c r="H55" s="17">
        <v>0</v>
      </c>
      <c r="I55" s="17">
        <v>-30372591.059302289</v>
      </c>
      <c r="J55" s="17">
        <v>-25157408.940697707</v>
      </c>
      <c r="K55" s="17">
        <v>0</v>
      </c>
      <c r="L55" s="17">
        <v>0</v>
      </c>
      <c r="M55" s="17">
        <v>0</v>
      </c>
      <c r="N55" s="17">
        <v>0</v>
      </c>
      <c r="O55" s="115">
        <v>0</v>
      </c>
      <c r="P55" s="17">
        <v>0</v>
      </c>
      <c r="Q55" s="17">
        <v>0</v>
      </c>
      <c r="R55" s="17">
        <v>0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7"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17">
        <v>0</v>
      </c>
      <c r="AF55" s="17">
        <v>55529990.004600003</v>
      </c>
      <c r="AH55" s="91">
        <v>0.55530000000000002</v>
      </c>
      <c r="AI55" s="91">
        <v>18</v>
      </c>
      <c r="AJ55" s="91">
        <v>55529990.004600003</v>
      </c>
    </row>
    <row r="56" spans="2:36" x14ac:dyDescent="0.2">
      <c r="B56" s="24" t="s">
        <v>14</v>
      </c>
      <c r="C56" s="24" t="s">
        <v>103</v>
      </c>
      <c r="D56" s="11" t="s">
        <v>24</v>
      </c>
      <c r="E56" s="19">
        <v>-15521292.324937264</v>
      </c>
      <c r="F56" s="17">
        <v>0</v>
      </c>
      <c r="G56" s="17">
        <v>0</v>
      </c>
      <c r="H56" s="17">
        <v>0</v>
      </c>
      <c r="I56" s="17">
        <v>-14740000</v>
      </c>
      <c r="J56" s="17">
        <v>-9515000</v>
      </c>
      <c r="K56" s="17">
        <v>0</v>
      </c>
      <c r="L56" s="17">
        <v>0</v>
      </c>
      <c r="M56" s="17">
        <v>0</v>
      </c>
      <c r="N56" s="17">
        <v>0</v>
      </c>
      <c r="O56" s="115">
        <v>0</v>
      </c>
      <c r="P56" s="17">
        <v>0</v>
      </c>
      <c r="Q56" s="17">
        <v>0</v>
      </c>
      <c r="R56" s="17">
        <v>0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7">
        <v>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17">
        <v>0</v>
      </c>
      <c r="AF56" s="17">
        <v>15523200</v>
      </c>
      <c r="AH56" s="91">
        <v>485100</v>
      </c>
      <c r="AI56" s="91">
        <v>18</v>
      </c>
      <c r="AJ56" s="91">
        <v>15523200</v>
      </c>
    </row>
    <row r="57" spans="2:36" x14ac:dyDescent="0.2">
      <c r="B57" s="24" t="s">
        <v>14</v>
      </c>
      <c r="C57" s="24" t="s">
        <v>119</v>
      </c>
      <c r="D57" s="11" t="s">
        <v>24</v>
      </c>
      <c r="E57" s="19">
        <v>-65210519.569856919</v>
      </c>
      <c r="F57" s="17">
        <v>-9788241.0886457823</v>
      </c>
      <c r="G57" s="17">
        <v>-30320483.97505305</v>
      </c>
      <c r="H57" s="17">
        <v>-35660865.736525431</v>
      </c>
      <c r="I57" s="17">
        <v>-6760627.6598312045</v>
      </c>
      <c r="J57" s="17">
        <v>-5599781.5399445426</v>
      </c>
      <c r="K57" s="17">
        <v>0</v>
      </c>
      <c r="L57" s="17">
        <v>0</v>
      </c>
      <c r="M57" s="17">
        <v>0</v>
      </c>
      <c r="N57" s="17">
        <v>0</v>
      </c>
      <c r="O57" s="115">
        <v>0</v>
      </c>
      <c r="P57" s="17">
        <v>0</v>
      </c>
      <c r="Q57" s="17">
        <v>0</v>
      </c>
      <c r="R57" s="17">
        <v>0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0</v>
      </c>
      <c r="Y57" s="17"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17">
        <v>0</v>
      </c>
      <c r="AF57" s="17">
        <v>48471500.000000007</v>
      </c>
      <c r="AH57" s="91">
        <v>2203250.0000000005</v>
      </c>
      <c r="AI57" s="91">
        <v>18</v>
      </c>
      <c r="AJ57" s="91">
        <v>48471500.000000007</v>
      </c>
    </row>
    <row r="58" spans="2:36" x14ac:dyDescent="0.2">
      <c r="B58" s="24"/>
      <c r="C58" s="24"/>
      <c r="D58" s="11"/>
      <c r="E58" s="19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H58" s="91">
        <v>0</v>
      </c>
      <c r="AI58" s="91">
        <v>2049</v>
      </c>
      <c r="AJ58" s="91">
        <v>0</v>
      </c>
    </row>
    <row r="59" spans="2:36" x14ac:dyDescent="0.2">
      <c r="B59" s="24" t="s">
        <v>15</v>
      </c>
      <c r="C59" s="24" t="s">
        <v>104</v>
      </c>
      <c r="D59" s="11" t="s">
        <v>24</v>
      </c>
      <c r="E59" s="19">
        <v>-196725827.24945268</v>
      </c>
      <c r="F59" s="17">
        <v>0</v>
      </c>
      <c r="G59" s="17">
        <v>0</v>
      </c>
      <c r="H59" s="17">
        <v>0</v>
      </c>
      <c r="I59" s="17">
        <v>0</v>
      </c>
      <c r="J59" s="17">
        <v>-2001563.1450595085</v>
      </c>
      <c r="K59" s="17">
        <v>-60117611.050356291</v>
      </c>
      <c r="L59" s="17">
        <v>-202730822.82942283</v>
      </c>
      <c r="M59" s="17">
        <v>-85313529.107796714</v>
      </c>
      <c r="N59" s="17">
        <v>-4127767.8955166186</v>
      </c>
      <c r="O59" s="115">
        <v>0</v>
      </c>
      <c r="P59" s="17">
        <v>0</v>
      </c>
      <c r="Q59" s="17">
        <v>0</v>
      </c>
      <c r="R59" s="17">
        <v>0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7">
        <v>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  <c r="AE59" s="17">
        <v>0</v>
      </c>
      <c r="AF59" s="17">
        <v>194860211.71548358</v>
      </c>
      <c r="AH59" s="91">
        <v>8857282.3507038001</v>
      </c>
      <c r="AI59" s="91">
        <v>18</v>
      </c>
      <c r="AJ59" s="91">
        <v>194860211.71548358</v>
      </c>
    </row>
    <row r="60" spans="2:36" x14ac:dyDescent="0.2">
      <c r="B60" s="24" t="s">
        <v>15</v>
      </c>
      <c r="C60" s="24" t="s">
        <v>105</v>
      </c>
      <c r="D60" s="11" t="s">
        <v>24</v>
      </c>
      <c r="E60" s="19">
        <v>-401001634.00440413</v>
      </c>
      <c r="F60" s="17">
        <v>0</v>
      </c>
      <c r="G60" s="17">
        <v>0</v>
      </c>
      <c r="H60" s="17">
        <v>0</v>
      </c>
      <c r="I60" s="17">
        <v>0</v>
      </c>
      <c r="J60" s="17">
        <v>-5085059.2851834437</v>
      </c>
      <c r="K60" s="17">
        <v>-152731437.44139647</v>
      </c>
      <c r="L60" s="17">
        <v>-380480245.69737881</v>
      </c>
      <c r="M60" s="17">
        <v>-201790961.52004275</v>
      </c>
      <c r="N60" s="17">
        <v>-10486776.0559984</v>
      </c>
      <c r="O60" s="115">
        <v>0</v>
      </c>
      <c r="P60" s="17">
        <v>0</v>
      </c>
      <c r="Q60" s="17">
        <v>0</v>
      </c>
      <c r="R60" s="17">
        <v>0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480367667.19999999</v>
      </c>
      <c r="AH60" s="91">
        <v>15011489.6</v>
      </c>
      <c r="AI60" s="91">
        <v>18</v>
      </c>
      <c r="AJ60" s="91">
        <v>480367667.19999999</v>
      </c>
    </row>
    <row r="61" spans="2:36" x14ac:dyDescent="0.2">
      <c r="B61" s="24" t="s">
        <v>15</v>
      </c>
      <c r="C61" s="24" t="s">
        <v>195</v>
      </c>
      <c r="D61" s="11" t="s">
        <v>24</v>
      </c>
      <c r="E61" s="19">
        <v>-126394256.66361266</v>
      </c>
      <c r="F61" s="17">
        <v>0</v>
      </c>
      <c r="G61" s="17">
        <v>0</v>
      </c>
      <c r="H61" s="17">
        <v>-163349999.99999997</v>
      </c>
      <c r="I61" s="17">
        <v>-18150000</v>
      </c>
      <c r="J61" s="17">
        <v>0</v>
      </c>
      <c r="K61" s="17">
        <v>0</v>
      </c>
      <c r="L61" s="17">
        <v>0</v>
      </c>
      <c r="M61" s="17">
        <v>0</v>
      </c>
      <c r="N61" s="17">
        <v>0</v>
      </c>
      <c r="O61" s="115">
        <v>0</v>
      </c>
      <c r="P61" s="17">
        <v>0</v>
      </c>
      <c r="Q61" s="17">
        <v>0</v>
      </c>
      <c r="R61" s="17">
        <v>0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17">
        <v>0</v>
      </c>
      <c r="Y61" s="17"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17">
        <v>0</v>
      </c>
      <c r="AF61" s="17">
        <v>116159999.99999997</v>
      </c>
      <c r="AH61" s="91">
        <v>3629999.9999999995</v>
      </c>
      <c r="AI61" s="91">
        <v>18</v>
      </c>
      <c r="AJ61" s="91">
        <v>116159999.99999997</v>
      </c>
    </row>
    <row r="62" spans="2:36" x14ac:dyDescent="0.2">
      <c r="B62" s="24" t="s">
        <v>15</v>
      </c>
      <c r="C62" s="24" t="s">
        <v>131</v>
      </c>
      <c r="D62" s="11" t="s">
        <v>24</v>
      </c>
      <c r="E62" s="19">
        <v>-101667094.18576366</v>
      </c>
      <c r="F62" s="17">
        <v>0</v>
      </c>
      <c r="G62" s="17">
        <v>0</v>
      </c>
      <c r="H62" s="17">
        <v>0</v>
      </c>
      <c r="I62" s="17">
        <v>0</v>
      </c>
      <c r="J62" s="17">
        <v>-1034399.5581702887</v>
      </c>
      <c r="K62" s="17">
        <v>-31068532.84256139</v>
      </c>
      <c r="L62" s="17">
        <v>-104770451.07463713</v>
      </c>
      <c r="M62" s="17">
        <v>-44089679.125476338</v>
      </c>
      <c r="N62" s="17">
        <v>-2133213.3826959268</v>
      </c>
      <c r="O62" s="115">
        <v>0</v>
      </c>
      <c r="P62" s="17">
        <v>0</v>
      </c>
      <c r="Q62" s="17">
        <v>0</v>
      </c>
      <c r="R62" s="17">
        <v>0</v>
      </c>
      <c r="S62" s="17">
        <v>0</v>
      </c>
      <c r="T62" s="17">
        <v>0</v>
      </c>
      <c r="U62" s="17">
        <v>0</v>
      </c>
      <c r="V62" s="17">
        <v>0</v>
      </c>
      <c r="W62" s="17">
        <v>0</v>
      </c>
      <c r="X62" s="17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100702951.79094757</v>
      </c>
      <c r="AH62" s="91">
        <v>4577406.8995885262</v>
      </c>
      <c r="AI62" s="91">
        <v>18</v>
      </c>
      <c r="AJ62" s="91">
        <v>100702951.79094757</v>
      </c>
    </row>
    <row r="63" spans="2:36" x14ac:dyDescent="0.2">
      <c r="B63" s="24" t="s">
        <v>15</v>
      </c>
      <c r="C63" s="24" t="s">
        <v>106</v>
      </c>
      <c r="D63" s="11" t="s">
        <v>24</v>
      </c>
      <c r="E63" s="19">
        <v>-36275428.394930862</v>
      </c>
      <c r="F63" s="17">
        <v>0</v>
      </c>
      <c r="G63" s="17">
        <v>0</v>
      </c>
      <c r="H63" s="17">
        <v>0</v>
      </c>
      <c r="I63" s="17">
        <v>-35908505.957529098</v>
      </c>
      <c r="J63" s="17">
        <v>-29742769.296805304</v>
      </c>
      <c r="K63" s="17">
        <v>0</v>
      </c>
      <c r="L63" s="17">
        <v>0</v>
      </c>
      <c r="M63" s="17">
        <v>0</v>
      </c>
      <c r="N63" s="17">
        <v>0</v>
      </c>
      <c r="O63" s="115">
        <v>0</v>
      </c>
      <c r="P63" s="17">
        <v>0</v>
      </c>
      <c r="Q63" s="17">
        <v>0</v>
      </c>
      <c r="R63" s="17">
        <v>0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17">
        <v>0</v>
      </c>
      <c r="Y63" s="17"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17">
        <v>0</v>
      </c>
      <c r="AF63" s="17">
        <v>65651263.437104858</v>
      </c>
      <c r="AH63" s="91">
        <v>0.65651275254334407</v>
      </c>
      <c r="AI63" s="91">
        <v>18</v>
      </c>
      <c r="AJ63" s="91">
        <v>65651263.437104858</v>
      </c>
    </row>
    <row r="64" spans="2:36" x14ac:dyDescent="0.2">
      <c r="B64" s="24" t="s">
        <v>15</v>
      </c>
      <c r="C64" s="24" t="s">
        <v>107</v>
      </c>
      <c r="D64" s="11" t="s">
        <v>24</v>
      </c>
      <c r="E64" s="19">
        <v>-40841395.563850284</v>
      </c>
      <c r="F64" s="17">
        <v>0</v>
      </c>
      <c r="G64" s="17">
        <v>0</v>
      </c>
      <c r="H64" s="17">
        <v>0</v>
      </c>
      <c r="I64" s="17">
        <v>0</v>
      </c>
      <c r="J64" s="17">
        <v>-66479309.356641352</v>
      </c>
      <c r="K64" s="17">
        <v>0</v>
      </c>
      <c r="L64" s="17">
        <v>0</v>
      </c>
      <c r="M64" s="17">
        <v>0</v>
      </c>
      <c r="N64" s="17">
        <v>0</v>
      </c>
      <c r="O64" s="115">
        <v>0</v>
      </c>
      <c r="P64" s="17">
        <v>0</v>
      </c>
      <c r="Q64" s="17">
        <v>0</v>
      </c>
      <c r="R64" s="17">
        <v>0</v>
      </c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17">
        <v>0</v>
      </c>
      <c r="Y64" s="17"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  <c r="AE64" s="17">
        <v>0</v>
      </c>
      <c r="AF64" s="17">
        <v>42546757.988250464</v>
      </c>
      <c r="AH64" s="91">
        <v>1329586.187132827</v>
      </c>
      <c r="AI64" s="91">
        <v>18</v>
      </c>
      <c r="AJ64" s="91">
        <v>42546757.988250464</v>
      </c>
    </row>
    <row r="65" spans="2:36" x14ac:dyDescent="0.2">
      <c r="B65" s="24" t="s">
        <v>15</v>
      </c>
      <c r="C65" s="24" t="s">
        <v>114</v>
      </c>
      <c r="D65" s="11" t="s">
        <v>24</v>
      </c>
      <c r="E65" s="19">
        <v>-35582485.179942116</v>
      </c>
      <c r="F65" s="17">
        <v>-5498581.9661268704</v>
      </c>
      <c r="G65" s="17">
        <v>-17032648.141744062</v>
      </c>
      <c r="H65" s="17">
        <v>-20032628.074801419</v>
      </c>
      <c r="I65" s="17">
        <v>-3797808.5126210786</v>
      </c>
      <c r="J65" s="17">
        <v>-3145698.7533241455</v>
      </c>
      <c r="K65" s="17">
        <v>0</v>
      </c>
      <c r="L65" s="17">
        <v>0</v>
      </c>
      <c r="M65" s="17">
        <v>0</v>
      </c>
      <c r="N65" s="17">
        <v>0</v>
      </c>
      <c r="O65" s="115">
        <v>0</v>
      </c>
      <c r="P65" s="17">
        <v>0</v>
      </c>
      <c r="Q65" s="17">
        <v>0</v>
      </c>
      <c r="R65" s="17">
        <v>0</v>
      </c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17">
        <v>0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17">
        <v>0</v>
      </c>
      <c r="AF65" s="17">
        <v>31684713.887115244</v>
      </c>
      <c r="AH65" s="91">
        <v>990147.30897235137</v>
      </c>
      <c r="AI65" s="91">
        <v>18</v>
      </c>
      <c r="AJ65" s="91">
        <v>31684713.887115244</v>
      </c>
    </row>
    <row r="66" spans="2:36" x14ac:dyDescent="0.2">
      <c r="B66" s="24" t="s">
        <v>15</v>
      </c>
      <c r="C66" s="24" t="s">
        <v>100</v>
      </c>
      <c r="D66" s="11" t="s">
        <v>24</v>
      </c>
      <c r="E66" s="19">
        <v>-355923530.05690163</v>
      </c>
      <c r="F66" s="17">
        <v>0</v>
      </c>
      <c r="G66" s="17">
        <v>0</v>
      </c>
      <c r="H66" s="17">
        <v>0</v>
      </c>
      <c r="I66" s="17">
        <v>0</v>
      </c>
      <c r="J66" s="17">
        <v>-3621300.9251603317</v>
      </c>
      <c r="K66" s="17">
        <v>-108766970.98087886</v>
      </c>
      <c r="L66" s="17">
        <v>-366787986.72068739</v>
      </c>
      <c r="M66" s="17">
        <v>-154352343.39188027</v>
      </c>
      <c r="N66" s="17">
        <v>-7468107.9813932274</v>
      </c>
      <c r="O66" s="115">
        <v>0</v>
      </c>
      <c r="P66" s="17">
        <v>0</v>
      </c>
      <c r="Q66" s="17">
        <v>0</v>
      </c>
      <c r="R66" s="17">
        <v>0</v>
      </c>
      <c r="S66" s="17">
        <v>0</v>
      </c>
      <c r="T66" s="17">
        <v>0</v>
      </c>
      <c r="U66" s="17">
        <v>0</v>
      </c>
      <c r="V66" s="17">
        <v>0</v>
      </c>
      <c r="W66" s="17">
        <v>0</v>
      </c>
      <c r="X66" s="17">
        <v>0</v>
      </c>
      <c r="Y66" s="17"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17">
        <v>0</v>
      </c>
      <c r="AF66" s="17">
        <v>352548190.50000006</v>
      </c>
      <c r="AH66" s="91">
        <v>16024917.750000004</v>
      </c>
      <c r="AI66" s="91">
        <v>18</v>
      </c>
      <c r="AJ66" s="91">
        <v>352548190.50000006</v>
      </c>
    </row>
    <row r="67" spans="2:36" x14ac:dyDescent="0.2">
      <c r="B67" s="24" t="s">
        <v>15</v>
      </c>
      <c r="C67" s="24" t="s">
        <v>101</v>
      </c>
      <c r="D67" s="11" t="s">
        <v>24</v>
      </c>
      <c r="E67" s="19">
        <v>-378022983.63919258</v>
      </c>
      <c r="F67" s="17">
        <v>0</v>
      </c>
      <c r="G67" s="17">
        <v>0</v>
      </c>
      <c r="H67" s="17">
        <v>0</v>
      </c>
      <c r="I67" s="17">
        <v>0</v>
      </c>
      <c r="J67" s="17">
        <v>-4793669.4515965814</v>
      </c>
      <c r="K67" s="17">
        <v>-143979447.41657901</v>
      </c>
      <c r="L67" s="17">
        <v>-358677535.19606984</v>
      </c>
      <c r="M67" s="17">
        <v>-190227707.01325932</v>
      </c>
      <c r="N67" s="17">
        <v>-9885850.9224952906</v>
      </c>
      <c r="O67" s="115">
        <v>0</v>
      </c>
      <c r="P67" s="17">
        <v>0</v>
      </c>
      <c r="Q67" s="17">
        <v>0</v>
      </c>
      <c r="R67" s="17">
        <v>0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17">
        <v>0</v>
      </c>
      <c r="Y67" s="17"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  <c r="AE67" s="17">
        <v>0</v>
      </c>
      <c r="AF67" s="17">
        <v>452841094.39999998</v>
      </c>
      <c r="AH67" s="91">
        <v>14151284.199999999</v>
      </c>
      <c r="AI67" s="91">
        <v>18</v>
      </c>
      <c r="AJ67" s="91">
        <v>452841094.39999998</v>
      </c>
    </row>
    <row r="68" spans="2:36" x14ac:dyDescent="0.2">
      <c r="B68" s="24" t="s">
        <v>15</v>
      </c>
      <c r="C68" s="24" t="s">
        <v>132</v>
      </c>
      <c r="D68" s="11" t="s">
        <v>24</v>
      </c>
      <c r="E68" s="19">
        <v>-49227131.027048506</v>
      </c>
      <c r="F68" s="17">
        <v>0</v>
      </c>
      <c r="G68" s="17">
        <v>0</v>
      </c>
      <c r="H68" s="17">
        <v>0</v>
      </c>
      <c r="I68" s="17">
        <v>0</v>
      </c>
      <c r="J68" s="17">
        <v>-500855.49304014869</v>
      </c>
      <c r="K68" s="17">
        <v>-15043360.384279497</v>
      </c>
      <c r="L68" s="17">
        <v>-50729774.113445088</v>
      </c>
      <c r="M68" s="17">
        <v>-21348189.683523674</v>
      </c>
      <c r="N68" s="17">
        <v>-1032900.3257115859</v>
      </c>
      <c r="O68" s="115">
        <v>0</v>
      </c>
      <c r="P68" s="17">
        <v>0</v>
      </c>
      <c r="Q68" s="17">
        <v>0</v>
      </c>
      <c r="R68" s="17">
        <v>0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17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7">
        <v>48760294</v>
      </c>
      <c r="AH68" s="91">
        <v>2216377</v>
      </c>
      <c r="AI68" s="91">
        <v>18</v>
      </c>
      <c r="AJ68" s="91">
        <v>48760294</v>
      </c>
    </row>
    <row r="69" spans="2:36" x14ac:dyDescent="0.2">
      <c r="B69" s="24" t="s">
        <v>15</v>
      </c>
      <c r="C69" s="24" t="s">
        <v>102</v>
      </c>
      <c r="D69" s="11" t="s">
        <v>24</v>
      </c>
      <c r="E69" s="19">
        <v>-30682946.08089152</v>
      </c>
      <c r="F69" s="17">
        <v>0</v>
      </c>
      <c r="G69" s="17">
        <v>0</v>
      </c>
      <c r="H69" s="17">
        <v>0</v>
      </c>
      <c r="I69" s="17">
        <v>-30372591.059302289</v>
      </c>
      <c r="J69" s="17">
        <v>-25157408.940697707</v>
      </c>
      <c r="K69" s="17">
        <v>0</v>
      </c>
      <c r="L69" s="17">
        <v>0</v>
      </c>
      <c r="M69" s="17">
        <v>0</v>
      </c>
      <c r="N69" s="17">
        <v>0</v>
      </c>
      <c r="O69" s="115">
        <v>0</v>
      </c>
      <c r="P69" s="17">
        <v>0</v>
      </c>
      <c r="Q69" s="17">
        <v>0</v>
      </c>
      <c r="R69" s="17">
        <v>0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17">
        <v>0</v>
      </c>
      <c r="Y69" s="17">
        <v>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  <c r="AE69" s="17">
        <v>0</v>
      </c>
      <c r="AF69" s="17">
        <v>55529990.004600003</v>
      </c>
      <c r="AH69" s="91">
        <v>0.55530000000000002</v>
      </c>
      <c r="AI69" s="91">
        <v>18</v>
      </c>
      <c r="AJ69" s="91">
        <v>55529990.004600003</v>
      </c>
    </row>
    <row r="70" spans="2:36" x14ac:dyDescent="0.2">
      <c r="B70" s="24" t="s">
        <v>15</v>
      </c>
      <c r="C70" s="24" t="s">
        <v>103</v>
      </c>
      <c r="D70" s="11" t="s">
        <v>24</v>
      </c>
      <c r="E70" s="19">
        <v>-15521292.324937264</v>
      </c>
      <c r="F70" s="17">
        <v>0</v>
      </c>
      <c r="G70" s="17">
        <v>0</v>
      </c>
      <c r="H70" s="17">
        <v>0</v>
      </c>
      <c r="I70" s="17">
        <v>-14740000</v>
      </c>
      <c r="J70" s="17">
        <v>-9515000</v>
      </c>
      <c r="K70" s="17">
        <v>0</v>
      </c>
      <c r="L70" s="17">
        <v>0</v>
      </c>
      <c r="M70" s="17">
        <v>0</v>
      </c>
      <c r="N70" s="17">
        <v>0</v>
      </c>
      <c r="O70" s="115">
        <v>0</v>
      </c>
      <c r="P70" s="17">
        <v>0</v>
      </c>
      <c r="Q70" s="17">
        <v>0</v>
      </c>
      <c r="R70" s="17">
        <v>0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15523200</v>
      </c>
      <c r="AH70" s="91">
        <v>485100</v>
      </c>
      <c r="AI70" s="91">
        <v>18</v>
      </c>
      <c r="AJ70" s="91">
        <v>15523200</v>
      </c>
    </row>
    <row r="71" spans="2:36" x14ac:dyDescent="0.2">
      <c r="B71" s="24" t="s">
        <v>15</v>
      </c>
      <c r="C71" s="24" t="s">
        <v>119</v>
      </c>
      <c r="D71" s="11" t="s">
        <v>24</v>
      </c>
      <c r="E71" s="19">
        <v>-65210519.569856919</v>
      </c>
      <c r="F71" s="116">
        <v>-9788241.0886457823</v>
      </c>
      <c r="G71" s="117">
        <v>-30320483.97505305</v>
      </c>
      <c r="H71" s="117">
        <v>-35660865.736525431</v>
      </c>
      <c r="I71" s="17">
        <v>-6760627.6598312045</v>
      </c>
      <c r="J71" s="17">
        <v>-5599781.5399445426</v>
      </c>
      <c r="K71" s="117">
        <v>0</v>
      </c>
      <c r="L71" s="117">
        <v>0</v>
      </c>
      <c r="M71" s="117">
        <v>0</v>
      </c>
      <c r="N71" s="117">
        <v>0</v>
      </c>
      <c r="O71" s="116">
        <v>0</v>
      </c>
      <c r="P71" s="117">
        <v>0</v>
      </c>
      <c r="Q71" s="117">
        <v>0</v>
      </c>
      <c r="R71" s="117">
        <v>0</v>
      </c>
      <c r="S71" s="117">
        <v>0</v>
      </c>
      <c r="T71" s="117">
        <v>0</v>
      </c>
      <c r="U71" s="117">
        <v>0</v>
      </c>
      <c r="V71" s="117">
        <v>0</v>
      </c>
      <c r="W71" s="117">
        <v>0</v>
      </c>
      <c r="X71" s="117">
        <v>0</v>
      </c>
      <c r="Y71" s="117">
        <v>0</v>
      </c>
      <c r="Z71" s="117">
        <v>0</v>
      </c>
      <c r="AA71" s="117">
        <v>0</v>
      </c>
      <c r="AB71" s="117">
        <v>0</v>
      </c>
      <c r="AC71" s="117">
        <v>0</v>
      </c>
      <c r="AD71" s="117">
        <v>0</v>
      </c>
      <c r="AE71" s="117">
        <v>0</v>
      </c>
      <c r="AF71" s="117">
        <v>48471500.000000007</v>
      </c>
      <c r="AH71" s="91">
        <v>2203250.0000000005</v>
      </c>
      <c r="AI71" s="91">
        <v>18</v>
      </c>
      <c r="AJ71" s="91">
        <v>48471500.000000007</v>
      </c>
    </row>
    <row r="72" spans="2:36" x14ac:dyDescent="0.2">
      <c r="B72" s="24" t="s">
        <v>15</v>
      </c>
      <c r="C72" s="24" t="s">
        <v>136</v>
      </c>
      <c r="D72" s="11" t="s">
        <v>24</v>
      </c>
      <c r="E72" s="19">
        <v>-9450883.7200634908</v>
      </c>
      <c r="F72" s="125">
        <v>0</v>
      </c>
      <c r="G72" s="126">
        <v>0</v>
      </c>
      <c r="H72" s="126">
        <v>0</v>
      </c>
      <c r="I72" s="126">
        <v>-4375000</v>
      </c>
      <c r="J72" s="127">
        <v>-13125000</v>
      </c>
      <c r="K72" s="126">
        <v>0</v>
      </c>
      <c r="L72" s="126">
        <v>0</v>
      </c>
      <c r="M72" s="126">
        <v>0</v>
      </c>
      <c r="N72" s="126">
        <v>0</v>
      </c>
      <c r="O72" s="126">
        <v>0</v>
      </c>
      <c r="P72" s="126">
        <v>0</v>
      </c>
      <c r="Q72" s="126">
        <v>0</v>
      </c>
      <c r="R72" s="126">
        <v>0</v>
      </c>
      <c r="S72" s="126">
        <v>0</v>
      </c>
      <c r="T72" s="126">
        <v>0</v>
      </c>
      <c r="U72" s="126">
        <v>0</v>
      </c>
      <c r="V72" s="126">
        <v>0</v>
      </c>
      <c r="W72" s="126">
        <v>0</v>
      </c>
      <c r="X72" s="126">
        <v>0</v>
      </c>
      <c r="Y72" s="126">
        <v>0</v>
      </c>
      <c r="Z72" s="126">
        <v>0</v>
      </c>
      <c r="AA72" s="126">
        <v>0</v>
      </c>
      <c r="AB72" s="126">
        <v>0</v>
      </c>
      <c r="AC72" s="126">
        <v>0</v>
      </c>
      <c r="AD72" s="126">
        <v>0</v>
      </c>
      <c r="AE72" s="126">
        <v>0</v>
      </c>
      <c r="AF72" s="126">
        <v>17499996.149999999</v>
      </c>
      <c r="AH72" s="91">
        <v>0.17499999999999999</v>
      </c>
      <c r="AI72" s="91">
        <v>22</v>
      </c>
      <c r="AJ72" s="91">
        <v>17499996.149999999</v>
      </c>
    </row>
    <row r="73" spans="2:36" x14ac:dyDescent="0.2">
      <c r="B73" s="24" t="s">
        <v>15</v>
      </c>
      <c r="C73" s="24" t="s">
        <v>135</v>
      </c>
      <c r="D73" s="11" t="s">
        <v>24</v>
      </c>
      <c r="E73" s="19">
        <v>-107894079.22696923</v>
      </c>
      <c r="F73" s="17">
        <v>0</v>
      </c>
      <c r="G73" s="17">
        <v>0</v>
      </c>
      <c r="H73" s="17">
        <v>0</v>
      </c>
      <c r="I73" s="17">
        <v>-33750000</v>
      </c>
      <c r="J73" s="19">
        <v>-101250000</v>
      </c>
      <c r="K73" s="17">
        <v>0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7">
        <v>0</v>
      </c>
      <c r="R73" s="17">
        <v>0</v>
      </c>
      <c r="S73" s="17">
        <v>0</v>
      </c>
      <c r="T73" s="17">
        <v>0</v>
      </c>
      <c r="U73" s="17">
        <v>0</v>
      </c>
      <c r="V73" s="17">
        <v>0</v>
      </c>
      <c r="W73" s="17">
        <v>0</v>
      </c>
      <c r="X73" s="17">
        <v>0</v>
      </c>
      <c r="Y73" s="17"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17">
        <v>0</v>
      </c>
      <c r="AF73" s="17">
        <v>-13500000</v>
      </c>
      <c r="AH73" s="91">
        <v>6750000</v>
      </c>
      <c r="AI73" s="91">
        <v>22</v>
      </c>
      <c r="AJ73" s="91">
        <v>-13500000</v>
      </c>
    </row>
    <row r="74" spans="2:36" x14ac:dyDescent="0.2">
      <c r="B74" s="24" t="s">
        <v>15</v>
      </c>
      <c r="C74" s="24" t="s">
        <v>142</v>
      </c>
      <c r="D74" s="11" t="s">
        <v>24</v>
      </c>
      <c r="E74" s="19">
        <v>-7262374.0121502383</v>
      </c>
      <c r="F74" s="116">
        <v>0</v>
      </c>
      <c r="G74" s="117">
        <v>0</v>
      </c>
      <c r="H74" s="117">
        <v>0</v>
      </c>
      <c r="I74" s="117">
        <v>0</v>
      </c>
      <c r="J74" s="175">
        <v>0</v>
      </c>
      <c r="K74" s="117">
        <v>0</v>
      </c>
      <c r="L74" s="117">
        <v>0</v>
      </c>
      <c r="M74" s="117">
        <v>0</v>
      </c>
      <c r="N74" s="117">
        <v>0</v>
      </c>
      <c r="O74" s="117">
        <v>0</v>
      </c>
      <c r="P74" s="117">
        <v>0</v>
      </c>
      <c r="Q74" s="117">
        <v>0</v>
      </c>
      <c r="R74" s="117">
        <v>0</v>
      </c>
      <c r="S74" s="117">
        <v>0</v>
      </c>
      <c r="T74" s="117">
        <v>0</v>
      </c>
      <c r="U74" s="117">
        <v>0</v>
      </c>
      <c r="V74" s="117">
        <v>0</v>
      </c>
      <c r="W74" s="117">
        <v>0</v>
      </c>
      <c r="X74" s="117">
        <v>0</v>
      </c>
      <c r="Y74" s="117">
        <v>0</v>
      </c>
      <c r="Z74" s="117">
        <v>0</v>
      </c>
      <c r="AA74" s="117">
        <v>0</v>
      </c>
      <c r="AB74" s="117">
        <v>0</v>
      </c>
      <c r="AC74" s="117">
        <v>-33750000</v>
      </c>
      <c r="AD74" s="117">
        <v>-101250000</v>
      </c>
      <c r="AE74" s="117">
        <v>0</v>
      </c>
      <c r="AF74" s="117">
        <v>121500000</v>
      </c>
      <c r="AH74" s="91">
        <v>6750000</v>
      </c>
      <c r="AI74" s="91">
        <v>2</v>
      </c>
      <c r="AJ74" s="91">
        <v>121500000</v>
      </c>
    </row>
    <row r="75" spans="2:36" x14ac:dyDescent="0.2">
      <c r="B75" s="24" t="s">
        <v>15</v>
      </c>
      <c r="C75" s="24" t="s">
        <v>137</v>
      </c>
      <c r="D75" s="11" t="s">
        <v>24</v>
      </c>
      <c r="E75" s="19">
        <v>-12120355.925645325</v>
      </c>
      <c r="F75" s="17">
        <v>0</v>
      </c>
      <c r="G75" s="17">
        <v>0</v>
      </c>
      <c r="H75" s="17">
        <v>0</v>
      </c>
      <c r="I75" s="17">
        <v>-4525000</v>
      </c>
      <c r="J75" s="19">
        <v>-13575000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17">
        <v>0</v>
      </c>
      <c r="AF75" s="17">
        <v>8145000</v>
      </c>
      <c r="AH75" s="91">
        <v>452500</v>
      </c>
      <c r="AI75" s="91">
        <v>22</v>
      </c>
      <c r="AJ75" s="91">
        <v>8145000</v>
      </c>
    </row>
    <row r="76" spans="2:36" x14ac:dyDescent="0.2">
      <c r="B76" s="24" t="s">
        <v>15</v>
      </c>
      <c r="C76" s="24" t="s">
        <v>138</v>
      </c>
      <c r="D76" s="11" t="s">
        <v>24</v>
      </c>
      <c r="E76" s="19">
        <v>-9450883.7200634908</v>
      </c>
      <c r="F76" s="116">
        <v>0</v>
      </c>
      <c r="G76" s="117">
        <v>0</v>
      </c>
      <c r="H76" s="117">
        <v>0</v>
      </c>
      <c r="I76" s="117">
        <v>-4375000</v>
      </c>
      <c r="J76" s="175">
        <v>-13125000</v>
      </c>
      <c r="K76" s="117">
        <v>0</v>
      </c>
      <c r="L76" s="117">
        <v>0</v>
      </c>
      <c r="M76" s="117">
        <v>0</v>
      </c>
      <c r="N76" s="117">
        <v>0</v>
      </c>
      <c r="O76" s="117">
        <v>0</v>
      </c>
      <c r="P76" s="117">
        <v>0</v>
      </c>
      <c r="Q76" s="117">
        <v>0</v>
      </c>
      <c r="R76" s="117">
        <v>0</v>
      </c>
      <c r="S76" s="117">
        <v>0</v>
      </c>
      <c r="T76" s="117">
        <v>0</v>
      </c>
      <c r="U76" s="117">
        <v>0</v>
      </c>
      <c r="V76" s="117">
        <v>0</v>
      </c>
      <c r="W76" s="117">
        <v>0</v>
      </c>
      <c r="X76" s="117">
        <v>0</v>
      </c>
      <c r="Y76" s="117">
        <v>0</v>
      </c>
      <c r="Z76" s="117">
        <v>0</v>
      </c>
      <c r="AA76" s="117">
        <v>0</v>
      </c>
      <c r="AB76" s="117">
        <v>0</v>
      </c>
      <c r="AC76" s="117">
        <v>0</v>
      </c>
      <c r="AD76" s="117">
        <v>0</v>
      </c>
      <c r="AE76" s="117">
        <v>0</v>
      </c>
      <c r="AF76" s="117">
        <v>17499996.149999999</v>
      </c>
      <c r="AH76" s="91">
        <v>0.17499999999999999</v>
      </c>
      <c r="AI76" s="91">
        <v>22</v>
      </c>
      <c r="AJ76" s="91">
        <v>17499996.149999999</v>
      </c>
    </row>
    <row r="77" spans="2:36" x14ac:dyDescent="0.2">
      <c r="B77" s="24" t="s">
        <v>15</v>
      </c>
      <c r="C77" s="24" t="s">
        <v>139</v>
      </c>
      <c r="D77" s="11" t="s">
        <v>24</v>
      </c>
      <c r="E77" s="19">
        <v>-107894079.22696923</v>
      </c>
      <c r="F77" s="115">
        <v>0</v>
      </c>
      <c r="G77" s="17">
        <v>0</v>
      </c>
      <c r="H77" s="17">
        <v>0</v>
      </c>
      <c r="I77" s="17">
        <v>-33750000</v>
      </c>
      <c r="J77" s="19">
        <v>-101250000</v>
      </c>
      <c r="K77" s="17"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7">
        <v>0</v>
      </c>
      <c r="S77" s="17">
        <v>0</v>
      </c>
      <c r="T77" s="17">
        <v>0</v>
      </c>
      <c r="U77" s="17">
        <v>0</v>
      </c>
      <c r="V77" s="17">
        <v>0</v>
      </c>
      <c r="W77" s="17">
        <v>0</v>
      </c>
      <c r="X77" s="17">
        <v>0</v>
      </c>
      <c r="Y77" s="17"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  <c r="AE77" s="17">
        <v>0</v>
      </c>
      <c r="AF77" s="17">
        <v>-13500000</v>
      </c>
      <c r="AH77" s="91">
        <v>6750000</v>
      </c>
      <c r="AI77" s="91">
        <v>22</v>
      </c>
      <c r="AJ77" s="91">
        <v>-13500000</v>
      </c>
    </row>
    <row r="78" spans="2:36" x14ac:dyDescent="0.2">
      <c r="B78" s="24" t="s">
        <v>15</v>
      </c>
      <c r="C78" s="24" t="s">
        <v>143</v>
      </c>
      <c r="D78" s="11" t="s">
        <v>24</v>
      </c>
      <c r="E78" s="19">
        <v>-7262374.0121502383</v>
      </c>
      <c r="F78" s="116">
        <v>0</v>
      </c>
      <c r="G78" s="117">
        <v>0</v>
      </c>
      <c r="H78" s="117">
        <v>0</v>
      </c>
      <c r="I78" s="117">
        <v>0</v>
      </c>
      <c r="J78" s="175">
        <v>0</v>
      </c>
      <c r="K78" s="117">
        <v>0</v>
      </c>
      <c r="L78" s="117">
        <v>0</v>
      </c>
      <c r="M78" s="117">
        <v>0</v>
      </c>
      <c r="N78" s="117">
        <v>0</v>
      </c>
      <c r="O78" s="117">
        <v>0</v>
      </c>
      <c r="P78" s="117">
        <v>0</v>
      </c>
      <c r="Q78" s="117">
        <v>0</v>
      </c>
      <c r="R78" s="117">
        <v>0</v>
      </c>
      <c r="S78" s="117">
        <v>0</v>
      </c>
      <c r="T78" s="117">
        <v>0</v>
      </c>
      <c r="U78" s="117">
        <v>0</v>
      </c>
      <c r="V78" s="117">
        <v>0</v>
      </c>
      <c r="W78" s="117">
        <v>0</v>
      </c>
      <c r="X78" s="117">
        <v>0</v>
      </c>
      <c r="Y78" s="117">
        <v>0</v>
      </c>
      <c r="Z78" s="117">
        <v>0</v>
      </c>
      <c r="AA78" s="117">
        <v>0</v>
      </c>
      <c r="AB78" s="117">
        <v>0</v>
      </c>
      <c r="AC78" s="117">
        <v>-33750000</v>
      </c>
      <c r="AD78" s="117">
        <v>-101250000</v>
      </c>
      <c r="AE78" s="117">
        <v>0</v>
      </c>
      <c r="AF78" s="117">
        <v>121500000</v>
      </c>
      <c r="AH78" s="91">
        <v>6750000</v>
      </c>
      <c r="AI78" s="91">
        <v>2</v>
      </c>
      <c r="AJ78" s="91">
        <v>121500000</v>
      </c>
    </row>
    <row r="79" spans="2:36" x14ac:dyDescent="0.2">
      <c r="B79" s="24" t="s">
        <v>15</v>
      </c>
      <c r="C79" s="24" t="s">
        <v>140</v>
      </c>
      <c r="D79" s="11" t="s">
        <v>24</v>
      </c>
      <c r="E79" s="19">
        <v>-16740823.101720059</v>
      </c>
      <c r="F79" s="17">
        <v>0</v>
      </c>
      <c r="G79" s="17">
        <v>0</v>
      </c>
      <c r="H79" s="17">
        <v>0</v>
      </c>
      <c r="I79" s="17">
        <v>-6250000</v>
      </c>
      <c r="J79" s="19">
        <v>-18750000</v>
      </c>
      <c r="K79" s="17"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17">
        <v>0</v>
      </c>
      <c r="Y79" s="17"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17">
        <v>0</v>
      </c>
      <c r="AF79" s="17">
        <v>11250000</v>
      </c>
      <c r="AH79" s="91">
        <v>625000</v>
      </c>
      <c r="AI79" s="91">
        <v>22</v>
      </c>
      <c r="AJ79" s="91">
        <v>11250000</v>
      </c>
    </row>
    <row r="80" spans="2:36" x14ac:dyDescent="0.2">
      <c r="B80" s="24"/>
      <c r="C80" s="24"/>
      <c r="D80" s="11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H80" s="91"/>
      <c r="AI80" s="91"/>
      <c r="AJ80" s="91"/>
    </row>
    <row r="81" spans="2:32" collapsed="1" x14ac:dyDescent="0.2">
      <c r="C81" s="114"/>
      <c r="D81" s="9"/>
      <c r="E81" s="114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</row>
    <row r="82" spans="2:32" ht="15.75" x14ac:dyDescent="0.25">
      <c r="B82" s="18" t="s">
        <v>185</v>
      </c>
      <c r="C82" s="25"/>
      <c r="D82" s="10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</row>
    <row r="83" spans="2:32" ht="15.75" x14ac:dyDescent="0.25">
      <c r="B83" s="5" t="s">
        <v>13</v>
      </c>
      <c r="C83" s="8"/>
      <c r="D83" s="6" t="s">
        <v>18</v>
      </c>
      <c r="E83" s="6" t="s">
        <v>26</v>
      </c>
      <c r="F83" s="5">
        <v>2022</v>
      </c>
      <c r="G83" s="5">
        <v>2023</v>
      </c>
      <c r="H83" s="5">
        <v>2024</v>
      </c>
      <c r="I83" s="5">
        <v>2025</v>
      </c>
      <c r="J83" s="5">
        <v>2026</v>
      </c>
      <c r="K83" s="5">
        <v>2027</v>
      </c>
      <c r="L83" s="5">
        <v>2028</v>
      </c>
      <c r="M83" s="5">
        <v>2029</v>
      </c>
      <c r="N83" s="5">
        <v>2030</v>
      </c>
      <c r="O83" s="5">
        <v>2031</v>
      </c>
      <c r="P83" s="5">
        <v>2032</v>
      </c>
      <c r="Q83" s="5">
        <v>2033</v>
      </c>
      <c r="R83" s="5">
        <v>2034</v>
      </c>
      <c r="S83" s="5">
        <v>2035</v>
      </c>
      <c r="T83" s="5">
        <v>2036</v>
      </c>
      <c r="U83" s="5">
        <v>2037</v>
      </c>
      <c r="V83" s="5">
        <v>2038</v>
      </c>
      <c r="W83" s="5">
        <v>2039</v>
      </c>
      <c r="X83" s="5">
        <v>2040</v>
      </c>
      <c r="Y83" s="5">
        <v>2041</v>
      </c>
      <c r="Z83" s="5">
        <v>2042</v>
      </c>
      <c r="AA83" s="5">
        <v>2043</v>
      </c>
      <c r="AB83" s="5">
        <v>2044</v>
      </c>
      <c r="AC83" s="5">
        <v>2045</v>
      </c>
      <c r="AD83" s="5">
        <v>2046</v>
      </c>
      <c r="AE83" s="5">
        <v>2047</v>
      </c>
      <c r="AF83" s="5">
        <v>2048</v>
      </c>
    </row>
    <row r="84" spans="2:32" x14ac:dyDescent="0.2">
      <c r="B84" s="60" t="s">
        <v>14</v>
      </c>
      <c r="C84" s="129"/>
      <c r="D84" s="11" t="s">
        <v>24</v>
      </c>
      <c r="E84" s="19">
        <v>-1833076523.9407849</v>
      </c>
      <c r="F84" s="17">
        <v>-15286823.054772653</v>
      </c>
      <c r="G84" s="17">
        <v>-47353132.116797112</v>
      </c>
      <c r="H84" s="17">
        <v>-219043493.8113268</v>
      </c>
      <c r="I84" s="17">
        <v>-109729533.18928367</v>
      </c>
      <c r="J84" s="17">
        <v>-156676815.74562335</v>
      </c>
      <c r="K84" s="17">
        <v>-511707360.11605155</v>
      </c>
      <c r="L84" s="17">
        <v>-1464176815.6316411</v>
      </c>
      <c r="M84" s="17">
        <v>-697122409.84197903</v>
      </c>
      <c r="N84" s="17">
        <v>-35134616.563811049</v>
      </c>
      <c r="O84" s="17">
        <v>0</v>
      </c>
      <c r="P84" s="17">
        <v>0</v>
      </c>
      <c r="Q84" s="17">
        <v>0</v>
      </c>
      <c r="R84" s="17">
        <v>0</v>
      </c>
      <c r="S84" s="17">
        <v>0</v>
      </c>
      <c r="T84" s="17">
        <v>0</v>
      </c>
      <c r="U84" s="17">
        <v>0</v>
      </c>
      <c r="V84" s="17">
        <v>0</v>
      </c>
      <c r="W84" s="17">
        <v>0</v>
      </c>
      <c r="X84" s="17">
        <v>0</v>
      </c>
      <c r="Y84" s="17"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  <c r="AE84" s="17">
        <v>0</v>
      </c>
      <c r="AF84" s="17">
        <v>2005647834.923502</v>
      </c>
    </row>
    <row r="85" spans="2:32" x14ac:dyDescent="0.2">
      <c r="B85" s="60" t="s">
        <v>15</v>
      </c>
      <c r="C85" s="129"/>
      <c r="D85" s="11" t="s">
        <v>24</v>
      </c>
      <c r="E85" s="19">
        <v>-2111152376.8865161</v>
      </c>
      <c r="F85" s="17">
        <v>-15286823.054772653</v>
      </c>
      <c r="G85" s="17">
        <v>-47353132.116797112</v>
      </c>
      <c r="H85" s="17">
        <v>-219043493.8113268</v>
      </c>
      <c r="I85" s="17">
        <v>-196754533.18928367</v>
      </c>
      <c r="J85" s="17">
        <v>-417751815.74562335</v>
      </c>
      <c r="K85" s="17">
        <v>-511707360.11605155</v>
      </c>
      <c r="L85" s="17">
        <v>-1464176815.6316411</v>
      </c>
      <c r="M85" s="17">
        <v>-697122409.84197903</v>
      </c>
      <c r="N85" s="17">
        <v>-35134616.563811049</v>
      </c>
      <c r="O85" s="17">
        <v>0</v>
      </c>
      <c r="P85" s="17">
        <v>0</v>
      </c>
      <c r="Q85" s="17">
        <v>0</v>
      </c>
      <c r="R85" s="17">
        <v>0</v>
      </c>
      <c r="S85" s="17">
        <v>0</v>
      </c>
      <c r="T85" s="17">
        <v>0</v>
      </c>
      <c r="U85" s="17">
        <v>0</v>
      </c>
      <c r="V85" s="17">
        <v>0</v>
      </c>
      <c r="W85" s="17">
        <v>0</v>
      </c>
      <c r="X85" s="17">
        <v>0</v>
      </c>
      <c r="Y85" s="17">
        <v>0</v>
      </c>
      <c r="Z85" s="17">
        <v>0</v>
      </c>
      <c r="AA85" s="17">
        <v>0</v>
      </c>
      <c r="AB85" s="17">
        <v>0</v>
      </c>
      <c r="AC85" s="17">
        <v>-67500000</v>
      </c>
      <c r="AD85" s="17">
        <v>-202500000</v>
      </c>
      <c r="AE85" s="17">
        <v>0</v>
      </c>
      <c r="AF85" s="17">
        <v>2276042827.2235022</v>
      </c>
    </row>
    <row r="86" spans="2:32" collapsed="1" x14ac:dyDescent="0.2">
      <c r="D86" s="9"/>
    </row>
    <row r="87" spans="2:32" ht="15.75" x14ac:dyDescent="0.25">
      <c r="B87" s="18" t="s">
        <v>110</v>
      </c>
      <c r="C87" s="25"/>
      <c r="D87" s="10"/>
      <c r="E87" s="10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</row>
    <row r="88" spans="2:32" ht="15.75" x14ac:dyDescent="0.25">
      <c r="B88" s="5" t="s">
        <v>13</v>
      </c>
      <c r="C88" s="8"/>
      <c r="D88" s="6" t="s">
        <v>18</v>
      </c>
      <c r="E88" s="6" t="s">
        <v>26</v>
      </c>
      <c r="F88" s="5">
        <v>2022</v>
      </c>
      <c r="G88" s="5">
        <v>2023</v>
      </c>
      <c r="H88" s="5">
        <v>2024</v>
      </c>
      <c r="I88" s="5">
        <v>2025</v>
      </c>
      <c r="J88" s="5">
        <v>2026</v>
      </c>
      <c r="K88" s="5">
        <v>2027</v>
      </c>
      <c r="L88" s="5">
        <v>2028</v>
      </c>
      <c r="M88" s="5">
        <v>2029</v>
      </c>
      <c r="N88" s="5">
        <v>2030</v>
      </c>
      <c r="O88" s="5">
        <v>2031</v>
      </c>
      <c r="P88" s="5">
        <v>2032</v>
      </c>
      <c r="Q88" s="5">
        <v>2033</v>
      </c>
      <c r="R88" s="5">
        <v>2034</v>
      </c>
      <c r="S88" s="5">
        <v>2035</v>
      </c>
      <c r="T88" s="5">
        <v>2036</v>
      </c>
      <c r="U88" s="5">
        <v>2037</v>
      </c>
      <c r="V88" s="5">
        <v>2038</v>
      </c>
      <c r="W88" s="5">
        <v>2039</v>
      </c>
      <c r="X88" s="5">
        <v>2040</v>
      </c>
      <c r="Y88" s="5">
        <v>2041</v>
      </c>
      <c r="Z88" s="5">
        <v>2042</v>
      </c>
      <c r="AA88" s="5">
        <v>2043</v>
      </c>
      <c r="AB88" s="5">
        <v>2044</v>
      </c>
      <c r="AC88" s="5">
        <v>2045</v>
      </c>
      <c r="AD88" s="5">
        <v>2046</v>
      </c>
      <c r="AE88" s="5">
        <v>2047</v>
      </c>
      <c r="AF88" s="5">
        <v>2048</v>
      </c>
    </row>
    <row r="89" spans="2:32" x14ac:dyDescent="0.2">
      <c r="B89" s="60" t="s">
        <v>14</v>
      </c>
      <c r="C89" s="24"/>
      <c r="D89" s="11" t="s">
        <v>24</v>
      </c>
      <c r="E89" s="19">
        <v>-211008624.77391288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0</v>
      </c>
      <c r="N89" s="17">
        <v>0</v>
      </c>
      <c r="O89" s="125">
        <v>-30378854.154603109</v>
      </c>
      <c r="P89" s="126">
        <v>-30378854.154603109</v>
      </c>
      <c r="Q89" s="126">
        <v>-30378854.154603109</v>
      </c>
      <c r="R89" s="126">
        <v>-30378854.154603109</v>
      </c>
      <c r="S89" s="126">
        <v>-30378854.154603109</v>
      </c>
      <c r="T89" s="126">
        <v>-30378854.154603109</v>
      </c>
      <c r="U89" s="126">
        <v>-30378854.154603109</v>
      </c>
      <c r="V89" s="126">
        <v>-30378854.154603109</v>
      </c>
      <c r="W89" s="126">
        <v>-30378854.154603109</v>
      </c>
      <c r="X89" s="126">
        <v>-30378854.154603109</v>
      </c>
      <c r="Y89" s="126">
        <v>-30378854.154603109</v>
      </c>
      <c r="Z89" s="126">
        <v>-30378854.154603109</v>
      </c>
      <c r="AA89" s="126">
        <v>-30378854.154603109</v>
      </c>
      <c r="AB89" s="126">
        <v>-30378854.154603109</v>
      </c>
      <c r="AC89" s="126">
        <v>-30378854.154603109</v>
      </c>
      <c r="AD89" s="126">
        <v>-30378854.154603109</v>
      </c>
      <c r="AE89" s="126">
        <v>-30378854.154603109</v>
      </c>
      <c r="AF89" s="127">
        <v>-30378854.154603109</v>
      </c>
    </row>
    <row r="90" spans="2:32" x14ac:dyDescent="0.2">
      <c r="B90" s="60" t="s">
        <v>15</v>
      </c>
      <c r="C90" s="24"/>
      <c r="D90" s="11" t="s">
        <v>24</v>
      </c>
      <c r="E90" s="19">
        <v>-235078163.36896011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7">
        <v>-2500000</v>
      </c>
      <c r="L90" s="17">
        <v>-2500000</v>
      </c>
      <c r="M90" s="17">
        <v>-2500000</v>
      </c>
      <c r="N90" s="17">
        <v>-2500000</v>
      </c>
      <c r="O90" s="17">
        <v>-32878854.154603109</v>
      </c>
      <c r="P90" s="17">
        <v>-32878854.154603109</v>
      </c>
      <c r="Q90" s="17">
        <v>-32878854.154603109</v>
      </c>
      <c r="R90" s="17">
        <v>-32878854.154603109</v>
      </c>
      <c r="S90" s="17">
        <v>-32878854.154603109</v>
      </c>
      <c r="T90" s="17">
        <v>-32878854.154603109</v>
      </c>
      <c r="U90" s="17">
        <v>-32878854.154603109</v>
      </c>
      <c r="V90" s="17">
        <v>-32878854.154603109</v>
      </c>
      <c r="W90" s="17">
        <v>-32878854.154603109</v>
      </c>
      <c r="X90" s="17">
        <v>-32878854.154603109</v>
      </c>
      <c r="Y90" s="17">
        <v>-32878854.154603109</v>
      </c>
      <c r="Z90" s="17">
        <v>-32878854.154603109</v>
      </c>
      <c r="AA90" s="17">
        <v>-32878854.154603109</v>
      </c>
      <c r="AB90" s="17">
        <v>-32878854.154603109</v>
      </c>
      <c r="AC90" s="17">
        <v>-32878854.154603109</v>
      </c>
      <c r="AD90" s="17">
        <v>-32878854.154603109</v>
      </c>
      <c r="AE90" s="17">
        <v>-32878854.154603109</v>
      </c>
      <c r="AF90" s="17">
        <v>-32878854.154603109</v>
      </c>
    </row>
    <row r="91" spans="2:32" x14ac:dyDescent="0.2">
      <c r="D91" s="9"/>
    </row>
    <row r="92" spans="2:32" x14ac:dyDescent="0.2">
      <c r="D92" s="9"/>
    </row>
    <row r="93" spans="2:32" ht="21" x14ac:dyDescent="0.35">
      <c r="B93" s="4" t="s">
        <v>50</v>
      </c>
      <c r="C93" s="27"/>
      <c r="D93" s="42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</row>
    <row r="94" spans="2:32" x14ac:dyDescent="0.2">
      <c r="D94" s="9"/>
    </row>
    <row r="95" spans="2:32" ht="15.75" x14ac:dyDescent="0.25">
      <c r="B95" s="18" t="s">
        <v>59</v>
      </c>
      <c r="C95" s="25"/>
      <c r="D95" s="10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</row>
    <row r="96" spans="2:32" ht="15.75" x14ac:dyDescent="0.25">
      <c r="B96" s="5" t="s">
        <v>13</v>
      </c>
      <c r="C96" s="8"/>
      <c r="D96" s="6" t="s">
        <v>18</v>
      </c>
      <c r="E96" s="6" t="s">
        <v>26</v>
      </c>
      <c r="F96" s="5">
        <v>2022</v>
      </c>
      <c r="G96" s="5">
        <v>2023</v>
      </c>
      <c r="H96" s="5">
        <v>2024</v>
      </c>
      <c r="I96" s="5">
        <v>2025</v>
      </c>
      <c r="J96" s="5">
        <v>2026</v>
      </c>
      <c r="K96" s="5">
        <v>2027</v>
      </c>
      <c r="L96" s="5">
        <v>2028</v>
      </c>
      <c r="M96" s="5">
        <v>2029</v>
      </c>
      <c r="N96" s="5">
        <v>2030</v>
      </c>
      <c r="O96" s="5">
        <v>2031</v>
      </c>
      <c r="P96" s="5">
        <v>2032</v>
      </c>
      <c r="Q96" s="5">
        <v>2033</v>
      </c>
      <c r="R96" s="5">
        <v>2034</v>
      </c>
      <c r="S96" s="5">
        <v>2035</v>
      </c>
      <c r="T96" s="5">
        <v>2036</v>
      </c>
      <c r="U96" s="5">
        <v>2037</v>
      </c>
      <c r="V96" s="5">
        <v>2038</v>
      </c>
      <c r="W96" s="5">
        <v>2039</v>
      </c>
      <c r="X96" s="5">
        <v>2040</v>
      </c>
      <c r="Y96" s="5">
        <v>2041</v>
      </c>
      <c r="Z96" s="5">
        <v>2042</v>
      </c>
      <c r="AA96" s="5">
        <v>2043</v>
      </c>
      <c r="AB96" s="5">
        <v>2044</v>
      </c>
      <c r="AC96" s="5">
        <v>2045</v>
      </c>
      <c r="AD96" s="5">
        <v>2046</v>
      </c>
      <c r="AE96" s="5">
        <v>2047</v>
      </c>
      <c r="AF96" s="5">
        <v>2048</v>
      </c>
    </row>
    <row r="97" spans="1:32" x14ac:dyDescent="0.2">
      <c r="A97" s="53"/>
      <c r="B97" s="60" t="s">
        <v>14</v>
      </c>
      <c r="C97" s="24"/>
      <c r="D97" s="11" t="s">
        <v>24</v>
      </c>
      <c r="E97" s="19">
        <v>-13359721.973741008</v>
      </c>
      <c r="F97" s="17">
        <v>0</v>
      </c>
      <c r="G97" s="17">
        <v>0</v>
      </c>
      <c r="H97" s="17">
        <v>168487.3436859604</v>
      </c>
      <c r="I97" s="17">
        <v>1126550.3518062681</v>
      </c>
      <c r="J97" s="17">
        <v>-2695997.8131615818</v>
      </c>
      <c r="K97" s="17">
        <v>-77528.865502767265</v>
      </c>
      <c r="L97" s="17">
        <v>-460437.8200735827</v>
      </c>
      <c r="M97" s="17">
        <v>-439678.07897910476</v>
      </c>
      <c r="N97" s="17">
        <v>-18906263.539214626</v>
      </c>
      <c r="O97" s="17">
        <v>-1263.2791948160484</v>
      </c>
      <c r="P97" s="17">
        <v>-1342.6626790208506</v>
      </c>
      <c r="Q97" s="17">
        <v>-1387.3259032586229</v>
      </c>
      <c r="R97" s="17">
        <v>-1480.7128265899473</v>
      </c>
      <c r="S97" s="17">
        <v>-1588.364666424508</v>
      </c>
      <c r="T97" s="17">
        <v>-1643.0694433173021</v>
      </c>
      <c r="U97" s="17">
        <v>-1746.4094810426004</v>
      </c>
      <c r="V97" s="17">
        <v>-1866.098017003661</v>
      </c>
      <c r="W97" s="17">
        <v>-1957.5067715593086</v>
      </c>
      <c r="X97" s="17">
        <v>-2068.8454763664358</v>
      </c>
      <c r="Y97" s="17">
        <v>-2184.2266137324159</v>
      </c>
      <c r="Z97" s="17">
        <v>-2285.1609375753596</v>
      </c>
      <c r="AA97" s="17">
        <v>-2439.0090767759348</v>
      </c>
      <c r="AB97" s="17">
        <v>-2631.1585614338428</v>
      </c>
      <c r="AC97" s="17">
        <v>-2732.365328767778</v>
      </c>
      <c r="AD97" s="17">
        <v>-2890.6090015460868</v>
      </c>
      <c r="AE97" s="17">
        <v>-3066.6956062364461</v>
      </c>
      <c r="AF97" s="17">
        <v>-3228.1184258650646</v>
      </c>
    </row>
    <row r="98" spans="1:32" x14ac:dyDescent="0.2">
      <c r="A98" s="53"/>
      <c r="B98" s="60" t="s">
        <v>15</v>
      </c>
      <c r="C98" s="24"/>
      <c r="D98" s="11" t="s">
        <v>24</v>
      </c>
      <c r="E98" s="19">
        <v>-17790113.806067023</v>
      </c>
      <c r="F98" s="17">
        <v>0</v>
      </c>
      <c r="G98" s="17">
        <v>0</v>
      </c>
      <c r="H98" s="17">
        <v>144143.25263046101</v>
      </c>
      <c r="I98" s="17">
        <v>976836.90153066814</v>
      </c>
      <c r="J98" s="17">
        <v>-11238365.28802298</v>
      </c>
      <c r="K98" s="17">
        <v>2203329.1436792091</v>
      </c>
      <c r="L98" s="17">
        <v>-937966.07259827387</v>
      </c>
      <c r="M98" s="17">
        <v>-1691285.5102115497</v>
      </c>
      <c r="N98" s="17">
        <v>-16100300.996291839</v>
      </c>
      <c r="O98" s="17">
        <v>-903.22122653209772</v>
      </c>
      <c r="P98" s="17">
        <v>-960.08266061971744</v>
      </c>
      <c r="Q98" s="17">
        <v>-991.99712694660957</v>
      </c>
      <c r="R98" s="17">
        <v>-1058.8481828873964</v>
      </c>
      <c r="S98" s="17">
        <v>-1135.8039515371129</v>
      </c>
      <c r="T98" s="17">
        <v>-1174.5018953633698</v>
      </c>
      <c r="U98" s="17">
        <v>-1248.9700617128146</v>
      </c>
      <c r="V98" s="17">
        <v>-1334.3842749295254</v>
      </c>
      <c r="W98" s="17">
        <v>-1399.9043291354383</v>
      </c>
      <c r="X98" s="17">
        <v>-1479.3078184771939</v>
      </c>
      <c r="Y98" s="17">
        <v>-1562.1291465995746</v>
      </c>
      <c r="Z98" s="17">
        <v>-1633.9385855683468</v>
      </c>
      <c r="AA98" s="17">
        <v>-1744.1912869902671</v>
      </c>
      <c r="AB98" s="17">
        <v>-1881.2123561654835</v>
      </c>
      <c r="AC98" s="17">
        <v>-1953.4740497804096</v>
      </c>
      <c r="AD98" s="17">
        <v>-2067.1684338799805</v>
      </c>
      <c r="AE98" s="17">
        <v>-2192.897469525471</v>
      </c>
      <c r="AF98" s="17">
        <v>-2308.2959877073663</v>
      </c>
    </row>
    <row r="99" spans="1:32" collapsed="1" x14ac:dyDescent="0.2">
      <c r="D99" s="9"/>
    </row>
    <row r="100" spans="1:32" ht="15.75" x14ac:dyDescent="0.25">
      <c r="B100" s="18" t="s">
        <v>92</v>
      </c>
      <c r="C100" s="25"/>
      <c r="D100" s="1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</row>
    <row r="101" spans="1:32" ht="15.75" x14ac:dyDescent="0.25">
      <c r="B101" s="5" t="s">
        <v>13</v>
      </c>
      <c r="C101" s="8"/>
      <c r="D101" s="6" t="s">
        <v>18</v>
      </c>
      <c r="E101" s="6" t="s">
        <v>26</v>
      </c>
      <c r="F101" s="5">
        <v>2022</v>
      </c>
      <c r="G101" s="5">
        <v>2023</v>
      </c>
      <c r="H101" s="5">
        <v>2024</v>
      </c>
      <c r="I101" s="5">
        <v>2025</v>
      </c>
      <c r="J101" s="5">
        <v>2026</v>
      </c>
      <c r="K101" s="5">
        <v>2027</v>
      </c>
      <c r="L101" s="5">
        <v>2028</v>
      </c>
      <c r="M101" s="5">
        <v>2029</v>
      </c>
      <c r="N101" s="5">
        <v>2030</v>
      </c>
      <c r="O101" s="5">
        <v>2031</v>
      </c>
      <c r="P101" s="5">
        <v>2032</v>
      </c>
      <c r="Q101" s="5">
        <v>2033</v>
      </c>
      <c r="R101" s="5">
        <v>2034</v>
      </c>
      <c r="S101" s="5">
        <v>2035</v>
      </c>
      <c r="T101" s="5">
        <v>2036</v>
      </c>
      <c r="U101" s="5">
        <v>2037</v>
      </c>
      <c r="V101" s="5">
        <v>2038</v>
      </c>
      <c r="W101" s="5">
        <v>2039</v>
      </c>
      <c r="X101" s="5">
        <v>2040</v>
      </c>
      <c r="Y101" s="5">
        <v>2041</v>
      </c>
      <c r="Z101" s="5">
        <v>2042</v>
      </c>
      <c r="AA101" s="5">
        <v>2043</v>
      </c>
      <c r="AB101" s="5">
        <v>2044</v>
      </c>
      <c r="AC101" s="5">
        <v>2045</v>
      </c>
      <c r="AD101" s="5">
        <v>2046</v>
      </c>
      <c r="AE101" s="5">
        <v>2047</v>
      </c>
      <c r="AF101" s="5">
        <v>2048</v>
      </c>
    </row>
    <row r="102" spans="1:32" x14ac:dyDescent="0.2">
      <c r="B102" s="60" t="s">
        <v>14</v>
      </c>
      <c r="C102" s="24"/>
      <c r="D102" s="11" t="s">
        <v>24</v>
      </c>
      <c r="E102" s="19">
        <v>220077667.14290482</v>
      </c>
      <c r="F102" s="17">
        <v>0</v>
      </c>
      <c r="G102" s="17">
        <v>0</v>
      </c>
      <c r="H102" s="17">
        <v>15349985.322218776</v>
      </c>
      <c r="I102" s="17">
        <v>521996.98430959508</v>
      </c>
      <c r="J102" s="17">
        <v>29426567.616528988</v>
      </c>
      <c r="K102" s="17">
        <v>19192707.531869173</v>
      </c>
      <c r="L102" s="17">
        <v>63593484.510630608</v>
      </c>
      <c r="M102" s="17">
        <v>-31693158.552612066</v>
      </c>
      <c r="N102" s="17">
        <v>60933823.590833187</v>
      </c>
      <c r="O102" s="17">
        <v>-136172300.04383105</v>
      </c>
      <c r="P102" s="17">
        <v>234839234.65197909</v>
      </c>
      <c r="Q102" s="17">
        <v>82740826.687522411</v>
      </c>
      <c r="R102" s="17">
        <v>-46266210.556478262</v>
      </c>
      <c r="S102" s="17">
        <v>-48679563.270798683</v>
      </c>
      <c r="T102" s="17">
        <v>-126433304.41021323</v>
      </c>
      <c r="U102" s="17">
        <v>262486878.15092373</v>
      </c>
      <c r="V102" s="17">
        <v>-13076723.988112926</v>
      </c>
      <c r="W102" s="17">
        <v>-133092611.22982764</v>
      </c>
      <c r="X102" s="17">
        <v>-22661192.716269523</v>
      </c>
      <c r="Y102" s="17">
        <v>14455947.386853695</v>
      </c>
      <c r="Z102" s="17">
        <v>-47687904.226844788</v>
      </c>
      <c r="AA102" s="17">
        <v>101651755.54364371</v>
      </c>
      <c r="AB102" s="17">
        <v>174761757.58088541</v>
      </c>
      <c r="AC102" s="17">
        <v>49210954.500644326</v>
      </c>
      <c r="AD102" s="17">
        <v>-29593591.043259382</v>
      </c>
      <c r="AE102" s="17">
        <v>-2191873.9005966187</v>
      </c>
      <c r="AF102" s="17">
        <v>-26581031.343572676</v>
      </c>
    </row>
    <row r="103" spans="1:32" x14ac:dyDescent="0.2">
      <c r="B103" s="60" t="s">
        <v>15</v>
      </c>
      <c r="C103" s="24"/>
      <c r="D103" s="11" t="s">
        <v>24</v>
      </c>
      <c r="E103" s="19">
        <v>232425355.25581205</v>
      </c>
      <c r="F103" s="17">
        <v>0</v>
      </c>
      <c r="G103" s="17">
        <v>0</v>
      </c>
      <c r="H103" s="17">
        <v>19160393.07864821</v>
      </c>
      <c r="I103" s="17">
        <v>1576789.9265658343</v>
      </c>
      <c r="J103" s="17">
        <v>105748618.07043815</v>
      </c>
      <c r="K103" s="17">
        <v>-30583724.13683486</v>
      </c>
      <c r="L103" s="17">
        <v>62806435.217190027</v>
      </c>
      <c r="M103" s="17">
        <v>-9101491.7689948082</v>
      </c>
      <c r="N103" s="17">
        <v>8892392.5887517929</v>
      </c>
      <c r="O103" s="17">
        <v>-105861905.43593872</v>
      </c>
      <c r="P103" s="17">
        <v>202113829.77476394</v>
      </c>
      <c r="Q103" s="17">
        <v>80118327.553992271</v>
      </c>
      <c r="R103" s="17">
        <v>-38093108.561151505</v>
      </c>
      <c r="S103" s="17">
        <v>-16727469.75521183</v>
      </c>
      <c r="T103" s="17">
        <v>-138711967.01072311</v>
      </c>
      <c r="U103" s="17">
        <v>239152118.86831665</v>
      </c>
      <c r="V103" s="17">
        <v>-12648081.456934929</v>
      </c>
      <c r="W103" s="17">
        <v>-125019695.31561065</v>
      </c>
      <c r="X103" s="17">
        <v>-20644507.754279584</v>
      </c>
      <c r="Y103" s="17">
        <v>8360538.6600788832</v>
      </c>
      <c r="Z103" s="17">
        <v>-44053864.311819553</v>
      </c>
      <c r="AA103" s="17">
        <v>99239097.171229601</v>
      </c>
      <c r="AB103" s="17">
        <v>172689904.33512235</v>
      </c>
      <c r="AC103" s="17">
        <v>49571481.403495789</v>
      </c>
      <c r="AD103" s="17">
        <v>-23681793.918583155</v>
      </c>
      <c r="AE103" s="17">
        <v>-8778608.5899481773</v>
      </c>
      <c r="AF103" s="17">
        <v>-25701962.284038246</v>
      </c>
    </row>
    <row r="104" spans="1:32" collapsed="1" x14ac:dyDescent="0.2">
      <c r="D104" s="9"/>
    </row>
    <row r="105" spans="1:32" ht="15.75" x14ac:dyDescent="0.25">
      <c r="B105" s="18" t="s">
        <v>93</v>
      </c>
      <c r="C105" s="25"/>
      <c r="D105" s="10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</row>
    <row r="106" spans="1:32" ht="15.75" x14ac:dyDescent="0.25">
      <c r="B106" s="5" t="s">
        <v>13</v>
      </c>
      <c r="C106" s="8"/>
      <c r="D106" s="6" t="s">
        <v>18</v>
      </c>
      <c r="E106" s="6" t="s">
        <v>26</v>
      </c>
      <c r="F106" s="5">
        <v>2022</v>
      </c>
      <c r="G106" s="5">
        <v>2023</v>
      </c>
      <c r="H106" s="5">
        <v>2024</v>
      </c>
      <c r="I106" s="5">
        <v>2025</v>
      </c>
      <c r="J106" s="5">
        <v>2026</v>
      </c>
      <c r="K106" s="5">
        <v>2027</v>
      </c>
      <c r="L106" s="5">
        <v>2028</v>
      </c>
      <c r="M106" s="5">
        <v>2029</v>
      </c>
      <c r="N106" s="5">
        <v>2030</v>
      </c>
      <c r="O106" s="5">
        <v>2031</v>
      </c>
      <c r="P106" s="5">
        <v>2032</v>
      </c>
      <c r="Q106" s="5">
        <v>2033</v>
      </c>
      <c r="R106" s="5">
        <v>2034</v>
      </c>
      <c r="S106" s="5">
        <v>2035</v>
      </c>
      <c r="T106" s="5">
        <v>2036</v>
      </c>
      <c r="U106" s="5">
        <v>2037</v>
      </c>
      <c r="V106" s="5">
        <v>2038</v>
      </c>
      <c r="W106" s="5">
        <v>2039</v>
      </c>
      <c r="X106" s="5">
        <v>2040</v>
      </c>
      <c r="Y106" s="5">
        <v>2041</v>
      </c>
      <c r="Z106" s="5">
        <v>2042</v>
      </c>
      <c r="AA106" s="5">
        <v>2043</v>
      </c>
      <c r="AB106" s="5">
        <v>2044</v>
      </c>
      <c r="AC106" s="5">
        <v>2045</v>
      </c>
      <c r="AD106" s="5">
        <v>2046</v>
      </c>
      <c r="AE106" s="5">
        <v>2047</v>
      </c>
      <c r="AF106" s="5">
        <v>2048</v>
      </c>
    </row>
    <row r="107" spans="1:32" x14ac:dyDescent="0.2">
      <c r="B107" s="60" t="s">
        <v>14</v>
      </c>
      <c r="C107" s="24"/>
      <c r="D107" s="11" t="s">
        <v>24</v>
      </c>
      <c r="E107" s="19">
        <v>1124302934.8587017</v>
      </c>
      <c r="F107" s="17">
        <v>0</v>
      </c>
      <c r="G107" s="17">
        <v>0</v>
      </c>
      <c r="H107" s="17">
        <v>-4637681.9534132481</v>
      </c>
      <c r="I107" s="17">
        <v>-251567.67197084427</v>
      </c>
      <c r="J107" s="17">
        <v>-14239214.890497446</v>
      </c>
      <c r="K107" s="17">
        <v>2976036.8010509014</v>
      </c>
      <c r="L107" s="17">
        <v>-10488549.857309818</v>
      </c>
      <c r="M107" s="17">
        <v>27182678.729897738</v>
      </c>
      <c r="N107" s="17">
        <v>-19269920.962090254</v>
      </c>
      <c r="O107" s="17">
        <v>247310298.72960663</v>
      </c>
      <c r="P107" s="17">
        <v>115229773.13803196</v>
      </c>
      <c r="Q107" s="17">
        <v>134778723.10370356</v>
      </c>
      <c r="R107" s="17">
        <v>125975103.94218785</v>
      </c>
      <c r="S107" s="17">
        <v>95732550.455779195</v>
      </c>
      <c r="T107" s="17">
        <v>3697514.7344245911</v>
      </c>
      <c r="U107" s="17">
        <v>87912679.644353718</v>
      </c>
      <c r="V107" s="17">
        <v>33828997.418337762</v>
      </c>
      <c r="W107" s="17">
        <v>229974980.32617286</v>
      </c>
      <c r="X107" s="17">
        <v>153993494.94469184</v>
      </c>
      <c r="Y107" s="17">
        <v>275455809.62821209</v>
      </c>
      <c r="Z107" s="17">
        <v>420263933.29697537</v>
      </c>
      <c r="AA107" s="17">
        <v>447511368.90033507</v>
      </c>
      <c r="AB107" s="17">
        <v>106256182.56941128</v>
      </c>
      <c r="AC107" s="17">
        <v>145300140.53649545</v>
      </c>
      <c r="AD107" s="17">
        <v>241855592.85211933</v>
      </c>
      <c r="AE107" s="17">
        <v>100207975.34858823</v>
      </c>
      <c r="AF107" s="17">
        <v>113101036.23736048</v>
      </c>
    </row>
    <row r="108" spans="1:32" x14ac:dyDescent="0.2">
      <c r="B108" s="60" t="s">
        <v>15</v>
      </c>
      <c r="C108" s="24"/>
      <c r="D108" s="11" t="s">
        <v>24</v>
      </c>
      <c r="E108" s="19">
        <v>1035238666.4604384</v>
      </c>
      <c r="F108" s="17">
        <v>0</v>
      </c>
      <c r="G108" s="17">
        <v>0</v>
      </c>
      <c r="H108" s="17">
        <v>-9893845.8327348232</v>
      </c>
      <c r="I108" s="17">
        <v>1417832.8044557571</v>
      </c>
      <c r="J108" s="17">
        <v>-27306362.541651011</v>
      </c>
      <c r="K108" s="17">
        <v>-11448899.42192626</v>
      </c>
      <c r="L108" s="17">
        <v>-11995846.618519783</v>
      </c>
      <c r="M108" s="17">
        <v>5034697.9220154285</v>
      </c>
      <c r="N108" s="17">
        <v>-14516515.495329976</v>
      </c>
      <c r="O108" s="17">
        <v>241527500.55302322</v>
      </c>
      <c r="P108" s="17">
        <v>110670082.19654155</v>
      </c>
      <c r="Q108" s="17">
        <v>130587137.47655678</v>
      </c>
      <c r="R108" s="17">
        <v>118427855.62128365</v>
      </c>
      <c r="S108" s="17">
        <v>79585717.529023409</v>
      </c>
      <c r="T108" s="17">
        <v>-1961694.5243119597</v>
      </c>
      <c r="U108" s="17">
        <v>83329159.467225522</v>
      </c>
      <c r="V108" s="17">
        <v>30998349.550114751</v>
      </c>
      <c r="W108" s="17">
        <v>222574793.04711038</v>
      </c>
      <c r="X108" s="17">
        <v>136888771.74121433</v>
      </c>
      <c r="Y108" s="17">
        <v>260715232.4873271</v>
      </c>
      <c r="Z108" s="17">
        <v>409269435.01785564</v>
      </c>
      <c r="AA108" s="17">
        <v>434671893.08446908</v>
      </c>
      <c r="AB108" s="17">
        <v>105261856.63264298</v>
      </c>
      <c r="AC108" s="17">
        <v>135149166.69959462</v>
      </c>
      <c r="AD108" s="17">
        <v>231330562.07318032</v>
      </c>
      <c r="AE108" s="17">
        <v>100014141.65085053</v>
      </c>
      <c r="AF108" s="17">
        <v>111749473.03186035</v>
      </c>
    </row>
    <row r="109" spans="1:32" collapsed="1" x14ac:dyDescent="0.2">
      <c r="D109" s="9"/>
    </row>
    <row r="110" spans="1:32" ht="15.75" x14ac:dyDescent="0.25">
      <c r="B110" s="18" t="s">
        <v>94</v>
      </c>
      <c r="C110" s="25"/>
      <c r="D110" s="10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</row>
    <row r="111" spans="1:32" ht="15.75" x14ac:dyDescent="0.25">
      <c r="B111" s="5" t="s">
        <v>13</v>
      </c>
      <c r="C111" s="8"/>
      <c r="D111" s="6" t="s">
        <v>18</v>
      </c>
      <c r="E111" s="6" t="s">
        <v>26</v>
      </c>
      <c r="F111" s="5">
        <v>2022</v>
      </c>
      <c r="G111" s="5">
        <v>2023</v>
      </c>
      <c r="H111" s="5">
        <v>2024</v>
      </c>
      <c r="I111" s="5">
        <v>2025</v>
      </c>
      <c r="J111" s="5">
        <v>2026</v>
      </c>
      <c r="K111" s="5">
        <v>2027</v>
      </c>
      <c r="L111" s="5">
        <v>2028</v>
      </c>
      <c r="M111" s="5">
        <v>2029</v>
      </c>
      <c r="N111" s="5">
        <v>2030</v>
      </c>
      <c r="O111" s="5">
        <v>2031</v>
      </c>
      <c r="P111" s="5">
        <v>2032</v>
      </c>
      <c r="Q111" s="5">
        <v>2033</v>
      </c>
      <c r="R111" s="5">
        <v>2034</v>
      </c>
      <c r="S111" s="5">
        <v>2035</v>
      </c>
      <c r="T111" s="5">
        <v>2036</v>
      </c>
      <c r="U111" s="5">
        <v>2037</v>
      </c>
      <c r="V111" s="5">
        <v>2038</v>
      </c>
      <c r="W111" s="5">
        <v>2039</v>
      </c>
      <c r="X111" s="5">
        <v>2040</v>
      </c>
      <c r="Y111" s="5">
        <v>2041</v>
      </c>
      <c r="Z111" s="5">
        <v>2042</v>
      </c>
      <c r="AA111" s="5">
        <v>2043</v>
      </c>
      <c r="AB111" s="5">
        <v>2044</v>
      </c>
      <c r="AC111" s="5">
        <v>2045</v>
      </c>
      <c r="AD111" s="5">
        <v>2046</v>
      </c>
      <c r="AE111" s="5">
        <v>2047</v>
      </c>
      <c r="AF111" s="5">
        <v>2048</v>
      </c>
    </row>
    <row r="112" spans="1:32" x14ac:dyDescent="0.2">
      <c r="B112" s="60" t="s">
        <v>14</v>
      </c>
      <c r="C112" s="24"/>
      <c r="D112" s="11" t="s">
        <v>24</v>
      </c>
      <c r="E112" s="19">
        <v>24586927.268299036</v>
      </c>
      <c r="F112" s="17">
        <v>0</v>
      </c>
      <c r="G112" s="17">
        <v>0</v>
      </c>
      <c r="H112" s="17">
        <v>2758904.4886424588</v>
      </c>
      <c r="I112" s="17">
        <v>-13195.267763424665</v>
      </c>
      <c r="J112" s="17">
        <v>1607019.0083565488</v>
      </c>
      <c r="K112" s="17">
        <v>533506.7058660239</v>
      </c>
      <c r="L112" s="17">
        <v>-695055.0141982697</v>
      </c>
      <c r="M112" s="17">
        <v>-2299301.1218764409</v>
      </c>
      <c r="N112" s="17">
        <v>-3874498.3709453195</v>
      </c>
      <c r="O112" s="17">
        <v>21570889.646201991</v>
      </c>
      <c r="P112" s="17">
        <v>219619.65880755452</v>
      </c>
      <c r="Q112" s="17">
        <v>-277179.49501113407</v>
      </c>
      <c r="R112" s="17">
        <v>146007.09493123242</v>
      </c>
      <c r="S112" s="17">
        <v>1687049.6435907416</v>
      </c>
      <c r="T112" s="17">
        <v>4378467.9348004255</v>
      </c>
      <c r="U112" s="17">
        <v>-72672.943170433849</v>
      </c>
      <c r="V112" s="17">
        <v>-73331.814738729969</v>
      </c>
      <c r="W112" s="17">
        <v>-9193.369880412949</v>
      </c>
      <c r="X112" s="17">
        <v>8322576.9968354004</v>
      </c>
      <c r="Y112" s="17">
        <v>-543742.36969035887</v>
      </c>
      <c r="Z112" s="17">
        <v>10814697.423852131</v>
      </c>
      <c r="AA112" s="17">
        <v>-10885.993139240607</v>
      </c>
      <c r="AB112" s="17">
        <v>9888384.5322703589</v>
      </c>
      <c r="AC112" s="17">
        <v>1607695.8019047026</v>
      </c>
      <c r="AD112" s="17">
        <v>-143162.30575921986</v>
      </c>
      <c r="AE112" s="17">
        <v>-13848.486320755175</v>
      </c>
      <c r="AF112" s="17">
        <v>25601.966661897117</v>
      </c>
    </row>
    <row r="113" spans="2:32" x14ac:dyDescent="0.2">
      <c r="B113" s="60" t="s">
        <v>15</v>
      </c>
      <c r="C113" s="24"/>
      <c r="D113" s="11" t="s">
        <v>24</v>
      </c>
      <c r="E113" s="19">
        <v>26526708.237491015</v>
      </c>
      <c r="F113" s="17">
        <v>0</v>
      </c>
      <c r="G113" s="17">
        <v>0</v>
      </c>
      <c r="H113" s="17">
        <v>2758832.0154041871</v>
      </c>
      <c r="I113" s="17">
        <v>-42358.510592978448</v>
      </c>
      <c r="J113" s="17">
        <v>-1021482.9252372831</v>
      </c>
      <c r="K113" s="17">
        <v>308800.36575461924</v>
      </c>
      <c r="L113" s="17">
        <v>-950061.63619267195</v>
      </c>
      <c r="M113" s="17">
        <v>5043039.7041514292</v>
      </c>
      <c r="N113" s="17">
        <v>-3772345.6363540217</v>
      </c>
      <c r="O113" s="17">
        <v>21560480.187251352</v>
      </c>
      <c r="P113" s="17">
        <v>221791.61992746778</v>
      </c>
      <c r="Q113" s="17">
        <v>-287639.10103603126</v>
      </c>
      <c r="R113" s="17">
        <v>148402.72479500741</v>
      </c>
      <c r="S113" s="17">
        <v>1689624.4612834961</v>
      </c>
      <c r="T113" s="17">
        <v>3841447.7830557283</v>
      </c>
      <c r="U113" s="17">
        <v>-69825.289870638939</v>
      </c>
      <c r="V113" s="17">
        <v>-253800.13383218646</v>
      </c>
      <c r="W113" s="17">
        <v>-6027.4918450734658</v>
      </c>
      <c r="X113" s="17">
        <v>8040902.5918385927</v>
      </c>
      <c r="Y113" s="17">
        <v>-838422.11058248463</v>
      </c>
      <c r="Z113" s="17">
        <v>10753382.189158803</v>
      </c>
      <c r="AA113" s="17">
        <v>-7017.4037157091007</v>
      </c>
      <c r="AB113" s="17">
        <v>9892629.5075854193</v>
      </c>
      <c r="AC113" s="17">
        <v>1613527.6656707972</v>
      </c>
      <c r="AD113" s="17">
        <v>-141181.74918210082</v>
      </c>
      <c r="AE113" s="17">
        <v>-8993.6522564846455</v>
      </c>
      <c r="AF113" s="17">
        <v>30644.620775243173</v>
      </c>
    </row>
    <row r="114" spans="2:32" collapsed="1" x14ac:dyDescent="0.2">
      <c r="D114" s="9"/>
    </row>
    <row r="115" spans="2:32" ht="15.75" x14ac:dyDescent="0.25">
      <c r="B115" s="18" t="s">
        <v>95</v>
      </c>
      <c r="C115" s="25"/>
      <c r="D115" s="10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</row>
    <row r="116" spans="2:32" ht="15.75" x14ac:dyDescent="0.25">
      <c r="B116" s="5" t="s">
        <v>13</v>
      </c>
      <c r="C116" s="8"/>
      <c r="D116" s="6" t="s">
        <v>18</v>
      </c>
      <c r="E116" s="6" t="s">
        <v>26</v>
      </c>
      <c r="F116" s="5">
        <v>2022</v>
      </c>
      <c r="G116" s="5">
        <v>2023</v>
      </c>
      <c r="H116" s="5">
        <v>2024</v>
      </c>
      <c r="I116" s="5">
        <v>2025</v>
      </c>
      <c r="J116" s="5">
        <v>2026</v>
      </c>
      <c r="K116" s="5">
        <v>2027</v>
      </c>
      <c r="L116" s="5">
        <v>2028</v>
      </c>
      <c r="M116" s="5">
        <v>2029</v>
      </c>
      <c r="N116" s="5">
        <v>2030</v>
      </c>
      <c r="O116" s="5">
        <v>2031</v>
      </c>
      <c r="P116" s="5">
        <v>2032</v>
      </c>
      <c r="Q116" s="5">
        <v>2033</v>
      </c>
      <c r="R116" s="5">
        <v>2034</v>
      </c>
      <c r="S116" s="5">
        <v>2035</v>
      </c>
      <c r="T116" s="5">
        <v>2036</v>
      </c>
      <c r="U116" s="5">
        <v>2037</v>
      </c>
      <c r="V116" s="5">
        <v>2038</v>
      </c>
      <c r="W116" s="5">
        <v>2039</v>
      </c>
      <c r="X116" s="5">
        <v>2040</v>
      </c>
      <c r="Y116" s="5">
        <v>2041</v>
      </c>
      <c r="Z116" s="5">
        <v>2042</v>
      </c>
      <c r="AA116" s="5">
        <v>2043</v>
      </c>
      <c r="AB116" s="5">
        <v>2044</v>
      </c>
      <c r="AC116" s="5">
        <v>2045</v>
      </c>
      <c r="AD116" s="5">
        <v>2046</v>
      </c>
      <c r="AE116" s="5">
        <v>2047</v>
      </c>
      <c r="AF116" s="5">
        <v>2048</v>
      </c>
    </row>
    <row r="117" spans="2:32" x14ac:dyDescent="0.2">
      <c r="B117" s="60" t="s">
        <v>14</v>
      </c>
      <c r="C117" s="24"/>
      <c r="D117" s="11" t="s">
        <v>24</v>
      </c>
      <c r="E117" s="19">
        <v>2231623870.295516</v>
      </c>
      <c r="F117" s="17">
        <v>0</v>
      </c>
      <c r="G117" s="17">
        <v>0</v>
      </c>
      <c r="H117" s="17">
        <v>207514988.6701088</v>
      </c>
      <c r="I117" s="17">
        <v>-105318874.65832329</v>
      </c>
      <c r="J117" s="17">
        <v>39920282.518928528</v>
      </c>
      <c r="K117" s="17">
        <v>750976027.5215435</v>
      </c>
      <c r="L117" s="17">
        <v>28842427.919303894</v>
      </c>
      <c r="M117" s="17">
        <v>-230237528.92419052</v>
      </c>
      <c r="N117" s="17">
        <v>949102698.08102417</v>
      </c>
      <c r="O117" s="17">
        <v>-2179594055.7151051</v>
      </c>
      <c r="P117" s="17">
        <v>2984283120.8853607</v>
      </c>
      <c r="Q117" s="17">
        <v>37798952.531852722</v>
      </c>
      <c r="R117" s="17">
        <v>115200394.89048386</v>
      </c>
      <c r="S117" s="17">
        <v>677190866.26948547</v>
      </c>
      <c r="T117" s="17">
        <v>2476677067.8132763</v>
      </c>
      <c r="U117" s="17">
        <v>-1778368564.7724419</v>
      </c>
      <c r="V117" s="17">
        <v>1262126580.7333908</v>
      </c>
      <c r="W117" s="17">
        <v>-1779145394.0080738</v>
      </c>
      <c r="X117" s="17">
        <v>431938933.0492835</v>
      </c>
      <c r="Y117" s="17">
        <v>-309047364.14486694</v>
      </c>
      <c r="Z117" s="17">
        <v>-1372089449.5615387</v>
      </c>
      <c r="AA117" s="17">
        <v>609940860.82849884</v>
      </c>
      <c r="AB117" s="17">
        <v>994561933.48231125</v>
      </c>
      <c r="AC117" s="17">
        <v>171900705.29771423</v>
      </c>
      <c r="AD117" s="17">
        <v>-117920353.70150375</v>
      </c>
      <c r="AE117" s="17">
        <v>180054910.4611969</v>
      </c>
      <c r="AF117" s="17">
        <v>16106246.495545387</v>
      </c>
    </row>
    <row r="118" spans="2:32" x14ac:dyDescent="0.2">
      <c r="B118" s="60" t="s">
        <v>15</v>
      </c>
      <c r="C118" s="24"/>
      <c r="D118" s="11" t="s">
        <v>24</v>
      </c>
      <c r="E118" s="19">
        <v>2608561166.8007388</v>
      </c>
      <c r="F118" s="17">
        <v>0</v>
      </c>
      <c r="G118" s="17">
        <v>0</v>
      </c>
      <c r="H118" s="17">
        <v>625307439.6329422</v>
      </c>
      <c r="I118" s="17">
        <v>-246201805.24086952</v>
      </c>
      <c r="J118" s="17">
        <v>563479119.1509819</v>
      </c>
      <c r="K118" s="17">
        <v>242300998.75708389</v>
      </c>
      <c r="L118" s="17">
        <v>124948721.41362762</v>
      </c>
      <c r="M118" s="17">
        <v>79394731.941673279</v>
      </c>
      <c r="N118" s="17">
        <v>748662637.27617264</v>
      </c>
      <c r="O118" s="17">
        <v>-2034846171.2952042</v>
      </c>
      <c r="P118" s="17">
        <v>2750434527.8226967</v>
      </c>
      <c r="Q118" s="17">
        <v>38933754.599300385</v>
      </c>
      <c r="R118" s="17">
        <v>163463213.51697159</v>
      </c>
      <c r="S118" s="17">
        <v>796611356.8688736</v>
      </c>
      <c r="T118" s="17">
        <v>2286793904.8145809</v>
      </c>
      <c r="U118" s="17">
        <v>-1708955717.6653366</v>
      </c>
      <c r="V118" s="17">
        <v>1172203195.5623398</v>
      </c>
      <c r="W118" s="17">
        <v>-1693871882.4125824</v>
      </c>
      <c r="X118" s="17">
        <v>445438988.42895985</v>
      </c>
      <c r="Y118" s="17">
        <v>-320800786.50483131</v>
      </c>
      <c r="Z118" s="17">
        <v>-1403293358.7802353</v>
      </c>
      <c r="AA118" s="17">
        <v>628824744.80767059</v>
      </c>
      <c r="AB118" s="17">
        <v>942333493.89586639</v>
      </c>
      <c r="AC118" s="17">
        <v>196212588.2335062</v>
      </c>
      <c r="AD118" s="17">
        <v>-115563636.98801994</v>
      </c>
      <c r="AE118" s="17">
        <v>147540024.55794144</v>
      </c>
      <c r="AF118" s="17">
        <v>23685468.966956615</v>
      </c>
    </row>
    <row r="121" spans="2:32" ht="21" x14ac:dyDescent="0.35">
      <c r="B121" s="4" t="s">
        <v>146</v>
      </c>
      <c r="C121" s="27"/>
      <c r="D121" s="42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</row>
    <row r="123" spans="2:32" ht="15.75" x14ac:dyDescent="0.25">
      <c r="E123" s="8" t="s">
        <v>199</v>
      </c>
      <c r="F123" s="5">
        <v>2022</v>
      </c>
      <c r="G123" s="5">
        <v>2023</v>
      </c>
      <c r="H123" s="5">
        <v>2024</v>
      </c>
      <c r="I123" s="5">
        <v>2025</v>
      </c>
      <c r="J123" s="5">
        <v>2026</v>
      </c>
      <c r="K123" s="5">
        <v>2027</v>
      </c>
      <c r="L123" s="5">
        <v>2028</v>
      </c>
      <c r="M123" s="5">
        <v>2029</v>
      </c>
      <c r="N123" s="5">
        <v>2030</v>
      </c>
      <c r="O123" s="5">
        <v>2031</v>
      </c>
      <c r="P123" s="5">
        <v>2032</v>
      </c>
      <c r="Q123" s="5">
        <v>2033</v>
      </c>
      <c r="R123" s="5">
        <v>2034</v>
      </c>
      <c r="S123" s="5">
        <v>2035</v>
      </c>
      <c r="T123" s="5">
        <v>2036</v>
      </c>
      <c r="U123" s="5">
        <v>2037</v>
      </c>
      <c r="V123" s="5">
        <v>2038</v>
      </c>
      <c r="W123" s="5">
        <v>2039</v>
      </c>
      <c r="X123" s="5">
        <v>2040</v>
      </c>
      <c r="Y123" s="5">
        <v>2041</v>
      </c>
      <c r="Z123" s="5">
        <v>2042</v>
      </c>
      <c r="AA123" s="5">
        <v>2043</v>
      </c>
      <c r="AB123" s="5">
        <v>2044</v>
      </c>
      <c r="AC123" s="5">
        <v>2045</v>
      </c>
      <c r="AD123" s="5">
        <v>2046</v>
      </c>
      <c r="AE123" s="5">
        <v>2047</v>
      </c>
      <c r="AF123" s="5">
        <v>2048</v>
      </c>
    </row>
    <row r="124" spans="2:32" x14ac:dyDescent="0.2">
      <c r="E124" s="24" t="s">
        <v>60</v>
      </c>
      <c r="F124" s="130">
        <v>1.0549999999999999</v>
      </c>
      <c r="G124" s="130">
        <v>1.1130249999999999</v>
      </c>
      <c r="H124" s="130">
        <v>1.1742413749999998</v>
      </c>
      <c r="I124" s="130">
        <v>1.2388246506249998</v>
      </c>
      <c r="J124" s="130">
        <v>1.3069600064093747</v>
      </c>
      <c r="K124" s="130">
        <v>1.3788428067618903</v>
      </c>
      <c r="L124" s="130">
        <v>1.4546791611337941</v>
      </c>
      <c r="M124" s="130">
        <v>1.5346865149961528</v>
      </c>
      <c r="N124" s="130">
        <v>1.6190942733209412</v>
      </c>
      <c r="O124" s="130">
        <v>1.708144458353593</v>
      </c>
      <c r="P124" s="130">
        <v>1.8020924035630403</v>
      </c>
      <c r="Q124" s="130">
        <v>1.9012074857590076</v>
      </c>
      <c r="R124" s="130">
        <v>2.0057738974757529</v>
      </c>
      <c r="S124" s="130">
        <v>2.1160914618369193</v>
      </c>
      <c r="T124" s="130">
        <v>2.2324764922379496</v>
      </c>
      <c r="U124" s="130">
        <v>2.3552626993110368</v>
      </c>
      <c r="V124" s="130">
        <v>2.4848021477731437</v>
      </c>
      <c r="W124" s="130">
        <v>2.6214662659006667</v>
      </c>
      <c r="X124" s="130">
        <v>2.7656469105252031</v>
      </c>
      <c r="Y124" s="130">
        <v>2.9177574906040893</v>
      </c>
      <c r="Z124" s="130">
        <v>3.078234152587314</v>
      </c>
      <c r="AA124" s="130">
        <v>3.2475370309796161</v>
      </c>
      <c r="AB124" s="130">
        <v>3.4261515676834948</v>
      </c>
      <c r="AC124" s="130">
        <v>3.6145899039060869</v>
      </c>
      <c r="AD124" s="130">
        <v>3.8133923486209218</v>
      </c>
      <c r="AE124" s="130">
        <v>4.0231289277950726</v>
      </c>
      <c r="AF124" s="130">
        <v>4.2444010188238011</v>
      </c>
    </row>
    <row r="126" spans="2:32" ht="15.75" x14ac:dyDescent="0.25">
      <c r="E126" s="8" t="s">
        <v>144</v>
      </c>
      <c r="F126" s="5">
        <v>2022</v>
      </c>
      <c r="G126" s="5">
        <v>2023</v>
      </c>
      <c r="H126" s="5">
        <v>2024</v>
      </c>
      <c r="I126" s="5">
        <v>2025</v>
      </c>
      <c r="J126" s="5">
        <v>2026</v>
      </c>
      <c r="K126" s="5">
        <v>2027</v>
      </c>
      <c r="L126" s="5">
        <v>2028</v>
      </c>
      <c r="M126" s="5">
        <v>2029</v>
      </c>
      <c r="N126" s="5">
        <v>2030</v>
      </c>
      <c r="O126" s="5">
        <v>2031</v>
      </c>
      <c r="P126" s="5">
        <v>2032</v>
      </c>
      <c r="Q126" s="5">
        <v>2033</v>
      </c>
      <c r="R126" s="5">
        <v>2034</v>
      </c>
      <c r="S126" s="5">
        <v>2035</v>
      </c>
      <c r="T126" s="5">
        <v>2036</v>
      </c>
      <c r="U126" s="5">
        <v>2037</v>
      </c>
      <c r="V126" s="5">
        <v>2038</v>
      </c>
      <c r="W126" s="5">
        <v>2039</v>
      </c>
      <c r="X126" s="5">
        <v>2040</v>
      </c>
      <c r="Y126" s="5">
        <v>2041</v>
      </c>
      <c r="Z126" s="5">
        <v>2042</v>
      </c>
      <c r="AA126" s="5">
        <v>2043</v>
      </c>
      <c r="AB126" s="5">
        <v>2044</v>
      </c>
      <c r="AC126" s="5">
        <v>2045</v>
      </c>
      <c r="AD126" s="5">
        <v>2046</v>
      </c>
      <c r="AE126" s="5">
        <v>2047</v>
      </c>
      <c r="AF126" s="5">
        <v>2048</v>
      </c>
    </row>
    <row r="127" spans="2:32" x14ac:dyDescent="0.2">
      <c r="E127" s="24" t="s">
        <v>155</v>
      </c>
      <c r="F127" s="17">
        <v>0</v>
      </c>
      <c r="G127" s="17">
        <v>0</v>
      </c>
      <c r="H127" s="17">
        <v>0.14348612412499981</v>
      </c>
      <c r="I127" s="17">
        <v>0.90937030615100523</v>
      </c>
      <c r="J127" s="17">
        <v>-2.0628005447299995</v>
      </c>
      <c r="K127" s="17">
        <v>-5.6227486645006354E-2</v>
      </c>
      <c r="L127" s="17">
        <v>-0.31652190556899984</v>
      </c>
      <c r="M127" s="17">
        <v>-0.28649373972000197</v>
      </c>
      <c r="N127" s="17">
        <v>-11.677061583595</v>
      </c>
      <c r="O127" s="17">
        <v>-7.3956227100000014E-4</v>
      </c>
      <c r="P127" s="17">
        <v>-7.4505762099999994E-4</v>
      </c>
      <c r="Q127" s="17">
        <v>-7.2970778499999915E-4</v>
      </c>
      <c r="R127" s="17">
        <v>-7.3822519499999989E-4</v>
      </c>
      <c r="S127" s="17">
        <v>-7.5061248299999916E-4</v>
      </c>
      <c r="T127" s="17">
        <v>-7.3598510399999978E-4</v>
      </c>
      <c r="U127" s="17">
        <v>-7.414924379999995E-4</v>
      </c>
      <c r="V127" s="17">
        <v>-7.5100467000000003E-4</v>
      </c>
      <c r="W127" s="17">
        <v>-7.467220910000003E-4</v>
      </c>
      <c r="X127" s="17">
        <v>-7.4805119499999988E-4</v>
      </c>
      <c r="Y127" s="17">
        <v>-7.485977230000003E-4</v>
      </c>
      <c r="Z127" s="17">
        <v>-7.4236098500000025E-4</v>
      </c>
      <c r="AA127" s="17">
        <v>-7.5103349200000044E-4</v>
      </c>
      <c r="AB127" s="17">
        <v>-7.6796326999999998E-4</v>
      </c>
      <c r="AC127" s="17">
        <v>-7.5592678600000019E-4</v>
      </c>
      <c r="AD127" s="17">
        <v>-7.5801510500000057E-4</v>
      </c>
      <c r="AE127" s="17">
        <v>-7.6226630100000004E-4</v>
      </c>
      <c r="AF127" s="17">
        <v>-7.6055924300000137E-4</v>
      </c>
    </row>
    <row r="128" spans="2:32" x14ac:dyDescent="0.2">
      <c r="E128" s="24" t="s">
        <v>156</v>
      </c>
      <c r="F128" s="17">
        <v>0</v>
      </c>
      <c r="G128" s="17">
        <v>0</v>
      </c>
      <c r="H128" s="17">
        <v>13.072257245422628</v>
      </c>
      <c r="I128" s="17">
        <v>0.42136470568796175</v>
      </c>
      <c r="J128" s="17">
        <v>22.515277799029914</v>
      </c>
      <c r="K128" s="17">
        <v>13.919431161947909</v>
      </c>
      <c r="L128" s="17">
        <v>43.716502036823769</v>
      </c>
      <c r="M128" s="17">
        <v>-20.651226320765264</v>
      </c>
      <c r="N128" s="17">
        <v>37.63451245235472</v>
      </c>
      <c r="O128" s="17">
        <v>-79.71942851664997</v>
      </c>
      <c r="P128" s="17">
        <v>130.31475754942551</v>
      </c>
      <c r="Q128" s="17">
        <v>43.520145648117044</v>
      </c>
      <c r="R128" s="17">
        <v>-23.066513436386746</v>
      </c>
      <c r="S128" s="17">
        <v>-23.004470340115319</v>
      </c>
      <c r="T128" s="17">
        <v>-56.633655426969341</v>
      </c>
      <c r="U128" s="17">
        <v>111.44696437798918</v>
      </c>
      <c r="V128" s="17">
        <v>-5.2626821816908702</v>
      </c>
      <c r="W128" s="17">
        <v>-50.770293312967937</v>
      </c>
      <c r="X128" s="17">
        <v>-8.193812677253911</v>
      </c>
      <c r="Y128" s="17">
        <v>4.9544718618341212</v>
      </c>
      <c r="Z128" s="17">
        <v>-15.491967752603291</v>
      </c>
      <c r="AA128" s="17">
        <v>31.301184428058875</v>
      </c>
      <c r="AB128" s="17">
        <v>51.008180498869791</v>
      </c>
      <c r="AC128" s="17">
        <v>13.614533269034139</v>
      </c>
      <c r="AD128" s="17">
        <v>-7.7604369909541653</v>
      </c>
      <c r="AE128" s="17">
        <v>-0.54481820988966001</v>
      </c>
      <c r="AF128" s="17">
        <v>-6.262610725444306</v>
      </c>
    </row>
    <row r="129" spans="5:32" x14ac:dyDescent="0.2">
      <c r="E129" s="24" t="s">
        <v>157</v>
      </c>
      <c r="F129" s="17">
        <v>0</v>
      </c>
      <c r="G129" s="17">
        <v>0</v>
      </c>
      <c r="H129" s="17">
        <v>-3.9495133216654446</v>
      </c>
      <c r="I129" s="17">
        <v>-0.20306963688842145</v>
      </c>
      <c r="J129" s="17">
        <v>-10.894912484443187</v>
      </c>
      <c r="K129" s="17">
        <v>2.1583582888900166</v>
      </c>
      <c r="L129" s="17">
        <v>-7.2102152402698323</v>
      </c>
      <c r="M129" s="17">
        <v>17.712202762116458</v>
      </c>
      <c r="N129" s="17">
        <v>-11.901667049050527</v>
      </c>
      <c r="O129" s="17">
        <v>144.7830114836882</v>
      </c>
      <c r="P129" s="17">
        <v>63.942211237450024</v>
      </c>
      <c r="Q129" s="17">
        <v>70.89111741525501</v>
      </c>
      <c r="R129" s="17">
        <v>62.806233594288116</v>
      </c>
      <c r="S129" s="17">
        <v>45.240270651003179</v>
      </c>
      <c r="T129" s="17">
        <v>1.6562390454190232</v>
      </c>
      <c r="U129" s="17">
        <v>37.326061194817036</v>
      </c>
      <c r="V129" s="17">
        <v>13.614362595691972</v>
      </c>
      <c r="W129" s="17">
        <v>87.727613861610962</v>
      </c>
      <c r="X129" s="17">
        <v>55.680822580293913</v>
      </c>
      <c r="Y129" s="17">
        <v>94.406684076812027</v>
      </c>
      <c r="Z129" s="17">
        <v>136.52760396532395</v>
      </c>
      <c r="AA129" s="17">
        <v>137.80023588071103</v>
      </c>
      <c r="AB129" s="17">
        <v>31.013275528044925</v>
      </c>
      <c r="AC129" s="17">
        <v>40.198236701617972</v>
      </c>
      <c r="AD129" s="17">
        <v>63.422687922365022</v>
      </c>
      <c r="AE129" s="17">
        <v>24.907970176215183</v>
      </c>
      <c r="AF129" s="17">
        <v>26.647113629405069</v>
      </c>
    </row>
    <row r="130" spans="5:32" x14ac:dyDescent="0.2">
      <c r="E130" s="24" t="s">
        <v>94</v>
      </c>
      <c r="F130" s="17">
        <v>0</v>
      </c>
      <c r="G130" s="17">
        <v>0</v>
      </c>
      <c r="H130" s="17">
        <v>2.349520760706</v>
      </c>
      <c r="I130" s="17">
        <v>-1.0651441070992184E-2</v>
      </c>
      <c r="J130" s="17">
        <v>1.2295854505690114</v>
      </c>
      <c r="K130" s="17">
        <v>0.3869235153200129</v>
      </c>
      <c r="L130" s="17">
        <v>-0.47780640072999714</v>
      </c>
      <c r="M130" s="17">
        <v>-1.4982220143390033</v>
      </c>
      <c r="N130" s="17">
        <v>-2.3930035667399991</v>
      </c>
      <c r="O130" s="17">
        <v>12.628258424345002</v>
      </c>
      <c r="P130" s="17">
        <v>0.12186925508000003</v>
      </c>
      <c r="Q130" s="17">
        <v>-0.14579129163299995</v>
      </c>
      <c r="R130" s="17">
        <v>7.2793396661000001E-2</v>
      </c>
      <c r="S130" s="17">
        <v>0.79724798006900011</v>
      </c>
      <c r="T130" s="17">
        <v>1.9612604880830002</v>
      </c>
      <c r="U130" s="17">
        <v>-3.0855557298000002E-2</v>
      </c>
      <c r="V130" s="17">
        <v>-2.9512134317997613E-2</v>
      </c>
      <c r="W130" s="17">
        <v>-3.5069571560000026E-3</v>
      </c>
      <c r="X130" s="17">
        <v>3.0092695366000002</v>
      </c>
      <c r="Y130" s="17">
        <v>-0.18635625868200001</v>
      </c>
      <c r="Z130" s="17">
        <v>3.5132796557280002</v>
      </c>
      <c r="AA130" s="17">
        <v>-3.3520766770000028E-3</v>
      </c>
      <c r="AB130" s="17">
        <v>2.8861491784370004</v>
      </c>
      <c r="AC130" s="17">
        <v>0.44477958624499975</v>
      </c>
      <c r="AD130" s="17">
        <v>-3.7541981697999993E-2</v>
      </c>
      <c r="AE130" s="17">
        <v>-3.4422178780000013E-3</v>
      </c>
      <c r="AF130" s="17">
        <v>6.0319386760000065E-3</v>
      </c>
    </row>
    <row r="131" spans="5:32" x14ac:dyDescent="0.2">
      <c r="E131" s="24" t="s">
        <v>158</v>
      </c>
      <c r="F131" s="17">
        <v>0</v>
      </c>
      <c r="G131" s="17">
        <v>0</v>
      </c>
      <c r="H131" s="17">
        <v>176.72259987441578</v>
      </c>
      <c r="I131" s="17">
        <v>-85.015159009944483</v>
      </c>
      <c r="J131" s="17">
        <v>30.544379570268525</v>
      </c>
      <c r="K131" s="17">
        <v>544.64223466136423</v>
      </c>
      <c r="L131" s="17">
        <v>19.827346599798521</v>
      </c>
      <c r="M131" s="17">
        <v>-150.02251383225823</v>
      </c>
      <c r="N131" s="17">
        <v>586.19359830994256</v>
      </c>
      <c r="O131" s="17">
        <v>-1276.001010954262</v>
      </c>
      <c r="P131" s="17">
        <v>1656.0100442046869</v>
      </c>
      <c r="Q131" s="17">
        <v>19.881550443592154</v>
      </c>
      <c r="R131" s="17">
        <v>57.434387313277156</v>
      </c>
      <c r="S131" s="17">
        <v>320.01965816809974</v>
      </c>
      <c r="T131" s="17">
        <v>1109.3855081674467</v>
      </c>
      <c r="U131" s="17">
        <v>-755.06166054964967</v>
      </c>
      <c r="V131" s="17">
        <v>507.93846176626045</v>
      </c>
      <c r="W131" s="17">
        <v>-678.68330680074814</v>
      </c>
      <c r="X131" s="17">
        <v>156.18007179638749</v>
      </c>
      <c r="Y131" s="17">
        <v>-105.91948273291284</v>
      </c>
      <c r="Z131" s="17">
        <v>-445.73914184152352</v>
      </c>
      <c r="AA131" s="17">
        <v>187.81644520447881</v>
      </c>
      <c r="AB131" s="17">
        <v>290.28544529766936</v>
      </c>
      <c r="AC131" s="17">
        <v>47.557457379037849</v>
      </c>
      <c r="AD131" s="17">
        <v>-30.922691116257301</v>
      </c>
      <c r="AE131" s="17">
        <v>44.754944147384883</v>
      </c>
      <c r="AF131" s="17">
        <v>3.7947042289629631</v>
      </c>
    </row>
    <row r="133" spans="5:32" ht="15.75" x14ac:dyDescent="0.25">
      <c r="E133" s="8" t="s">
        <v>145</v>
      </c>
      <c r="F133" s="13" t="s">
        <v>201</v>
      </c>
      <c r="G133" s="13" t="s">
        <v>200</v>
      </c>
      <c r="H133" s="13" t="s">
        <v>160</v>
      </c>
      <c r="I133" s="13" t="s">
        <v>161</v>
      </c>
      <c r="J133" s="13" t="s">
        <v>162</v>
      </c>
      <c r="K133" s="13" t="s">
        <v>163</v>
      </c>
      <c r="L133" s="13" t="s">
        <v>164</v>
      </c>
      <c r="M133" s="13" t="s">
        <v>165</v>
      </c>
      <c r="N133" s="13" t="s">
        <v>166</v>
      </c>
      <c r="O133" s="13" t="s">
        <v>167</v>
      </c>
      <c r="P133" s="13" t="s">
        <v>168</v>
      </c>
      <c r="Q133" s="13" t="s">
        <v>169</v>
      </c>
      <c r="R133" s="13" t="s">
        <v>170</v>
      </c>
      <c r="S133" s="13" t="s">
        <v>171</v>
      </c>
      <c r="T133" s="13" t="s">
        <v>172</v>
      </c>
      <c r="U133" s="13" t="s">
        <v>173</v>
      </c>
      <c r="V133" s="13" t="s">
        <v>174</v>
      </c>
      <c r="W133" s="13" t="s">
        <v>175</v>
      </c>
      <c r="X133" s="13" t="s">
        <v>176</v>
      </c>
      <c r="Y133" s="13" t="s">
        <v>177</v>
      </c>
      <c r="Z133" s="13" t="s">
        <v>178</v>
      </c>
      <c r="AA133" s="13" t="s">
        <v>179</v>
      </c>
      <c r="AB133" s="13" t="s">
        <v>180</v>
      </c>
      <c r="AC133" s="13" t="s">
        <v>181</v>
      </c>
      <c r="AD133" s="13" t="s">
        <v>182</v>
      </c>
      <c r="AE133" s="13" t="s">
        <v>183</v>
      </c>
      <c r="AF133" s="13" t="s">
        <v>184</v>
      </c>
    </row>
    <row r="134" spans="5:32" x14ac:dyDescent="0.2">
      <c r="E134" s="24" t="s">
        <v>155</v>
      </c>
      <c r="F134" s="17">
        <v>0</v>
      </c>
      <c r="G134" s="17">
        <v>0</v>
      </c>
      <c r="H134" s="17">
        <v>0.14348612412499981</v>
      </c>
      <c r="I134" s="17">
        <v>1.0528564302760051</v>
      </c>
      <c r="J134" s="17">
        <v>-1.0099441144539945</v>
      </c>
      <c r="K134" s="17">
        <v>-1.0661716010990008</v>
      </c>
      <c r="L134" s="17">
        <v>-1.3826935066680006</v>
      </c>
      <c r="M134" s="17">
        <v>-1.6691872463880026</v>
      </c>
      <c r="N134" s="17">
        <v>-13.346248829983002</v>
      </c>
      <c r="O134" s="17">
        <v>-13.346988392254003</v>
      </c>
      <c r="P134" s="17">
        <v>-13.347733449875003</v>
      </c>
      <c r="Q134" s="17">
        <v>-13.348463157660003</v>
      </c>
      <c r="R134" s="17">
        <v>-13.349201382855004</v>
      </c>
      <c r="S134" s="17">
        <v>-13.349951995338003</v>
      </c>
      <c r="T134" s="17">
        <v>-13.350687980442004</v>
      </c>
      <c r="U134" s="17">
        <v>-13.351429472880003</v>
      </c>
      <c r="V134" s="17">
        <v>-13.352180477550004</v>
      </c>
      <c r="W134" s="17">
        <v>-13.352927199641003</v>
      </c>
      <c r="X134" s="17">
        <v>-13.353675250836003</v>
      </c>
      <c r="Y134" s="17">
        <v>-13.354423848559003</v>
      </c>
      <c r="Z134" s="17">
        <v>-13.355166209544004</v>
      </c>
      <c r="AA134" s="17">
        <v>-13.355917243036004</v>
      </c>
      <c r="AB134" s="17">
        <v>-13.356685206306004</v>
      </c>
      <c r="AC134" s="17">
        <v>-13.357441133092005</v>
      </c>
      <c r="AD134" s="17">
        <v>-13.358199148197004</v>
      </c>
      <c r="AE134" s="17">
        <v>-13.358961414498005</v>
      </c>
      <c r="AF134" s="17">
        <v>-13.359721973741005</v>
      </c>
    </row>
    <row r="135" spans="5:32" x14ac:dyDescent="0.2">
      <c r="E135" s="24" t="s">
        <v>156</v>
      </c>
      <c r="F135" s="17">
        <v>0</v>
      </c>
      <c r="G135" s="17">
        <v>0</v>
      </c>
      <c r="H135" s="17">
        <v>13.072257245422628</v>
      </c>
      <c r="I135" s="17">
        <v>13.49362195111059</v>
      </c>
      <c r="J135" s="17">
        <v>36.0088997501405</v>
      </c>
      <c r="K135" s="17">
        <v>49.928330912088413</v>
      </c>
      <c r="L135" s="17">
        <v>93.644832948912182</v>
      </c>
      <c r="M135" s="17">
        <v>72.993606628146921</v>
      </c>
      <c r="N135" s="17">
        <v>110.62811908050165</v>
      </c>
      <c r="O135" s="17">
        <v>30.908690563851678</v>
      </c>
      <c r="P135" s="17">
        <v>161.22344811327719</v>
      </c>
      <c r="Q135" s="17">
        <v>204.74359376139424</v>
      </c>
      <c r="R135" s="17">
        <v>181.67708032500749</v>
      </c>
      <c r="S135" s="17">
        <v>158.67260998489218</v>
      </c>
      <c r="T135" s="17">
        <v>102.03895455792284</v>
      </c>
      <c r="U135" s="17">
        <v>213.48591893591203</v>
      </c>
      <c r="V135" s="17">
        <v>208.22323675422115</v>
      </c>
      <c r="W135" s="17">
        <v>157.45294344125321</v>
      </c>
      <c r="X135" s="17">
        <v>149.25913076399931</v>
      </c>
      <c r="Y135" s="17">
        <v>154.21360262583343</v>
      </c>
      <c r="Z135" s="17">
        <v>138.72163487323013</v>
      </c>
      <c r="AA135" s="17">
        <v>170.02281930128902</v>
      </c>
      <c r="AB135" s="17">
        <v>221.03099980015881</v>
      </c>
      <c r="AC135" s="17">
        <v>234.64553306919294</v>
      </c>
      <c r="AD135" s="17">
        <v>226.88509607823877</v>
      </c>
      <c r="AE135" s="17">
        <v>226.34027786834912</v>
      </c>
      <c r="AF135" s="17">
        <v>220.0776671429048</v>
      </c>
    </row>
    <row r="136" spans="5:32" x14ac:dyDescent="0.2">
      <c r="E136" s="24" t="s">
        <v>157</v>
      </c>
      <c r="F136" s="17">
        <v>0</v>
      </c>
      <c r="G136" s="17">
        <v>0</v>
      </c>
      <c r="H136" s="17">
        <v>-3.9495133216654446</v>
      </c>
      <c r="I136" s="17">
        <v>-4.1525829585538663</v>
      </c>
      <c r="J136" s="17">
        <v>-15.047495442997054</v>
      </c>
      <c r="K136" s="17">
        <v>-12.889137154107036</v>
      </c>
      <c r="L136" s="17">
        <v>-20.099352394376869</v>
      </c>
      <c r="M136" s="17">
        <v>-2.3871496322604102</v>
      </c>
      <c r="N136" s="17">
        <v>-14.288816681310937</v>
      </c>
      <c r="O136" s="17">
        <v>130.49419480237725</v>
      </c>
      <c r="P136" s="17">
        <v>194.43640603982726</v>
      </c>
      <c r="Q136" s="17">
        <v>265.32752345508226</v>
      </c>
      <c r="R136" s="17">
        <v>328.13375704937039</v>
      </c>
      <c r="S136" s="17">
        <v>373.37402770037357</v>
      </c>
      <c r="T136" s="17">
        <v>375.03026674579257</v>
      </c>
      <c r="U136" s="17">
        <v>412.35632794060962</v>
      </c>
      <c r="V136" s="17">
        <v>425.97069053630162</v>
      </c>
      <c r="W136" s="17">
        <v>513.69830439791258</v>
      </c>
      <c r="X136" s="17">
        <v>569.3791269782065</v>
      </c>
      <c r="Y136" s="17">
        <v>663.78581105501848</v>
      </c>
      <c r="Z136" s="17">
        <v>800.3134150203424</v>
      </c>
      <c r="AA136" s="17">
        <v>938.11365090105346</v>
      </c>
      <c r="AB136" s="17">
        <v>969.12692642909838</v>
      </c>
      <c r="AC136" s="17">
        <v>1009.3251631307163</v>
      </c>
      <c r="AD136" s="17">
        <v>1072.7478510530814</v>
      </c>
      <c r="AE136" s="17">
        <v>1097.6558212292966</v>
      </c>
      <c r="AF136" s="17">
        <v>1124.3029348587017</v>
      </c>
    </row>
    <row r="137" spans="5:32" x14ac:dyDescent="0.2">
      <c r="E137" s="24" t="s">
        <v>94</v>
      </c>
      <c r="F137" s="17">
        <v>0</v>
      </c>
      <c r="G137" s="17">
        <v>0</v>
      </c>
      <c r="H137" s="17">
        <v>2.349520760706</v>
      </c>
      <c r="I137" s="17">
        <v>2.3388693196350077</v>
      </c>
      <c r="J137" s="17">
        <v>3.5684547702040188</v>
      </c>
      <c r="K137" s="17">
        <v>3.9553782855240316</v>
      </c>
      <c r="L137" s="17">
        <v>3.4775718847940347</v>
      </c>
      <c r="M137" s="17">
        <v>1.9793498704550314</v>
      </c>
      <c r="N137" s="17">
        <v>-0.41365369628496773</v>
      </c>
      <c r="O137" s="17">
        <v>12.214604728060035</v>
      </c>
      <c r="P137" s="17">
        <v>12.336473983140035</v>
      </c>
      <c r="Q137" s="17">
        <v>12.190682691507035</v>
      </c>
      <c r="R137" s="17">
        <v>12.263476088168035</v>
      </c>
      <c r="S137" s="17">
        <v>13.060724068237036</v>
      </c>
      <c r="T137" s="17">
        <v>15.021984556320037</v>
      </c>
      <c r="U137" s="17">
        <v>14.991128999022036</v>
      </c>
      <c r="V137" s="17">
        <v>14.961616864704039</v>
      </c>
      <c r="W137" s="17">
        <v>14.958109907548039</v>
      </c>
      <c r="X137" s="17">
        <v>17.96737944414804</v>
      </c>
      <c r="Y137" s="17">
        <v>17.78102318546604</v>
      </c>
      <c r="Z137" s="17">
        <v>21.294302841194039</v>
      </c>
      <c r="AA137" s="17">
        <v>21.290950764517039</v>
      </c>
      <c r="AB137" s="17">
        <v>24.17709994295404</v>
      </c>
      <c r="AC137" s="17">
        <v>24.621879529199042</v>
      </c>
      <c r="AD137" s="17">
        <v>24.584337547501043</v>
      </c>
      <c r="AE137" s="17">
        <v>24.580895329623043</v>
      </c>
      <c r="AF137" s="17">
        <v>24.586927268299043</v>
      </c>
    </row>
    <row r="138" spans="5:32" x14ac:dyDescent="0.2">
      <c r="E138" s="24" t="s">
        <v>158</v>
      </c>
      <c r="F138" s="17">
        <v>0</v>
      </c>
      <c r="G138" s="17">
        <v>0</v>
      </c>
      <c r="H138" s="17">
        <v>176.72259987441578</v>
      </c>
      <c r="I138" s="17">
        <v>91.707440864471295</v>
      </c>
      <c r="J138" s="17">
        <v>122.25182043473981</v>
      </c>
      <c r="K138" s="17">
        <v>666.89405509610401</v>
      </c>
      <c r="L138" s="17">
        <v>686.7214016959025</v>
      </c>
      <c r="M138" s="17">
        <v>536.69888786364425</v>
      </c>
      <c r="N138" s="17">
        <v>1122.8924861735868</v>
      </c>
      <c r="O138" s="17">
        <v>-153.10852478067522</v>
      </c>
      <c r="P138" s="17">
        <v>1502.9015194240117</v>
      </c>
      <c r="Q138" s="17">
        <v>1522.7830698676039</v>
      </c>
      <c r="R138" s="17">
        <v>1580.217457180881</v>
      </c>
      <c r="S138" s="17">
        <v>1900.2371153489808</v>
      </c>
      <c r="T138" s="17">
        <v>3009.6226235164277</v>
      </c>
      <c r="U138" s="17">
        <v>2254.5609629667779</v>
      </c>
      <c r="V138" s="17">
        <v>2762.4994247330383</v>
      </c>
      <c r="W138" s="17">
        <v>2083.8161179322901</v>
      </c>
      <c r="X138" s="17">
        <v>2239.9961897286776</v>
      </c>
      <c r="Y138" s="17">
        <v>2134.0767069957647</v>
      </c>
      <c r="Z138" s="17">
        <v>1688.337565154241</v>
      </c>
      <c r="AA138" s="17">
        <v>1876.1540103587199</v>
      </c>
      <c r="AB138" s="17">
        <v>2166.4394556563893</v>
      </c>
      <c r="AC138" s="17">
        <v>2213.996913035427</v>
      </c>
      <c r="AD138" s="17">
        <v>2183.0742219191698</v>
      </c>
      <c r="AE138" s="17">
        <v>2227.8291660665545</v>
      </c>
      <c r="AF138" s="17">
        <v>2231.6238702955175</v>
      </c>
    </row>
    <row r="149" spans="6:32" x14ac:dyDescent="0.2"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  <c r="AA149" s="131"/>
      <c r="AB149" s="131"/>
      <c r="AC149" s="131"/>
      <c r="AD149" s="131"/>
      <c r="AE149" s="131"/>
      <c r="AF149" s="131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5F78B966E8DD4197361603BDE20F84" ma:contentTypeVersion="6" ma:contentTypeDescription="Create a new document." ma:contentTypeScope="" ma:versionID="5650a3e385ef38df93422469ab931a4a">
  <xsd:schema xmlns:xsd="http://www.w3.org/2001/XMLSchema" xmlns:xs="http://www.w3.org/2001/XMLSchema" xmlns:p="http://schemas.microsoft.com/office/2006/metadata/properties" xmlns:ns2="a0c18219-acda-4211-9d8c-8a68f61b0c6a" xmlns:ns3="4dc5a87d-3865-48c4-8d95-d0b5a30fb631" targetNamespace="http://schemas.microsoft.com/office/2006/metadata/properties" ma:root="true" ma:fieldsID="c9188bebede46358edac38dfc95e0ba2" ns2:_="" ns3:_="">
    <xsd:import namespace="a0c18219-acda-4211-9d8c-8a68f61b0c6a"/>
    <xsd:import namespace="4dc5a87d-3865-48c4-8d95-d0b5a30fb6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c18219-acda-4211-9d8c-8a68f61b0c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c5a87d-3865-48c4-8d95-d0b5a30fb63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FCFF786-D331-43DB-9E36-E368A222DF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0c18219-acda-4211-9d8c-8a68f61b0c6a"/>
    <ds:schemaRef ds:uri="4dc5a87d-3865-48c4-8d95-d0b5a30fb6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7061CBA-415D-48D3-8C79-21C27D57DF21}">
  <ds:schemaRefs>
    <ds:schemaRef ds:uri="http://schemas.microsoft.com/office/2006/metadata/properties"/>
    <ds:schemaRef ds:uri="http://www.w3.org/XML/1998/namespace"/>
    <ds:schemaRef ds:uri="http://purl.org/dc/terms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4dc5a87d-3865-48c4-8d95-d0b5a30fb631"/>
    <ds:schemaRef ds:uri="http://purl.org/dc/elements/1.1/"/>
    <ds:schemaRef ds:uri="http://schemas.microsoft.com/office/infopath/2007/PartnerControls"/>
    <ds:schemaRef ds:uri="a0c18219-acda-4211-9d8c-8a68f61b0c6a"/>
  </ds:schemaRefs>
</ds:datastoreItem>
</file>

<file path=customXml/itemProps3.xml><?xml version="1.0" encoding="utf-8"?>
<ds:datastoreItem xmlns:ds="http://schemas.openxmlformats.org/officeDocument/2006/customXml" ds:itemID="{87A96E3E-ECB1-4FF3-998C-01F7D3D0492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19</vt:i4>
      </vt:variant>
    </vt:vector>
  </HeadingPairs>
  <TitlesOfParts>
    <vt:vector size="29" baseType="lpstr">
      <vt:lpstr>Overview of the model</vt:lpstr>
      <vt:lpstr>R1 Interface and results</vt:lpstr>
      <vt:lpstr>R2 Charts</vt:lpstr>
      <vt:lpstr>I1 General Inputs</vt:lpstr>
      <vt:lpstr>I2 CBA Inputs</vt:lpstr>
      <vt:lpstr>I3 Opex</vt:lpstr>
      <vt:lpstr>S1</vt:lpstr>
      <vt:lpstr>S2</vt:lpstr>
      <vt:lpstr>S3</vt:lpstr>
      <vt:lpstr>Weighted</vt:lpstr>
      <vt:lpstr>AnalysisPeriod</vt:lpstr>
      <vt:lpstr>BaseYear</vt:lpstr>
      <vt:lpstr>Benefit_1_1</vt:lpstr>
      <vt:lpstr>Benefit_1_2</vt:lpstr>
      <vt:lpstr>Benefit_1_3</vt:lpstr>
      <vt:lpstr>Benefit_1_4</vt:lpstr>
      <vt:lpstr>Benefit_1_5</vt:lpstr>
      <vt:lpstr>CapitalCost_1</vt:lpstr>
      <vt:lpstr>CapitalCost_2</vt:lpstr>
      <vt:lpstr>CapitalCost_3</vt:lpstr>
      <vt:lpstr>CapitalCost_Baseline</vt:lpstr>
      <vt:lpstr>DiscountRate_1</vt:lpstr>
      <vt:lpstr>DiscountRate_2</vt:lpstr>
      <vt:lpstr>DiscountRate_3</vt:lpstr>
      <vt:lpstr>DiscountRate_Baseline</vt:lpstr>
      <vt:lpstr>FirstYear</vt:lpstr>
      <vt:lpstr>Opex_1</vt:lpstr>
      <vt:lpstr>ScenarioResult1</vt:lpstr>
      <vt:lpstr>VCR_Baseline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Chen</dc:creator>
  <cp:lastModifiedBy>Leith Marshall</cp:lastModifiedBy>
  <cp:lastPrinted>2022-03-02T00:27:08Z</cp:lastPrinted>
  <dcterms:created xsi:type="dcterms:W3CDTF">2014-04-05T12:28:10Z</dcterms:created>
  <dcterms:modified xsi:type="dcterms:W3CDTF">2025-11-24T04:27:58Z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0x010100595F78B966E8DD4197361603BDE20F84</vt:lpwstr>
  </property>
  <property fmtid="{D5CDD505-2E9C-101B-9397-08002B2CF9AE}" pid="3" name="TitusGUID">
    <vt:lpwstr>339a2ab5-f6b9-481c-9391-d39765dd909d</vt:lpwstr>
  </property>
  <property fmtid="{D5CDD505-2E9C-101B-9397-08002B2CF9AE}" pid="4" name="Classification">
    <vt:lpwstr>Internal</vt:lpwstr>
  </property>
</Properties>
</file>